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fileSharing userName="Katharine Topham" algorithmName="SHA-512" hashValue="IHUgGxM/WBwEr+bkB0QZfBMYupuZHnIc+mg1dhrChGhHZ5ELThGvVR4+p0JrPyEs28H7Ww7cgOz3+aWqyuu88g==" saltValue="f9iCPa//1Ds5EbzFJaTgsg==" spinCount="100000"/>
  <workbookPr codeName="ThisWorkbook" defaultThemeVersion="124226"/>
  <mc:AlternateContent xmlns:mc="http://schemas.openxmlformats.org/markup-compatibility/2006">
    <mc:Choice Requires="x15">
      <x15ac:absPath xmlns:x15ac="http://schemas.microsoft.com/office/spreadsheetml/2010/11/ac" url="Z:\Marketing Content\22_IDNO Comms\Regulatory Documentation\Schedule of charges and other tables\2026 - 2027\Updated 2026 - 2027\"/>
    </mc:Choice>
  </mc:AlternateContent>
  <xr:revisionPtr revIDLastSave="0" documentId="14_{D8FC7F7B-9C23-4025-AD3A-F08956F00673}" xr6:coauthVersionLast="47" xr6:coauthVersionMax="47" xr10:uidLastSave="{00000000-0000-0000-0000-000000000000}"/>
  <bookViews>
    <workbookView xWindow="1100" yWindow="1100" windowWidth="14400" windowHeight="7270" tabRatio="844" xr2:uid="{00000000-000D-0000-FFFF-FFFF00000000}"/>
  </bookViews>
  <sheets>
    <sheet name="Overview" sheetId="1" r:id="rId1"/>
    <sheet name="Annex 1 LV, HV and UMS charges" sheetId="2" r:id="rId2"/>
    <sheet name="Annex 2 Designated EHV charges" sheetId="12" r:id="rId3"/>
    <sheet name="Annex 2a Import" sheetId="13" r:id="rId4"/>
    <sheet name="Annex 2b Export" sheetId="14" r:id="rId5"/>
    <sheet name="Annex 3 Preserved charges" sheetId="21" r:id="rId6"/>
    <sheet name="Annex 4 LDNO charges" sheetId="5" r:id="rId7"/>
    <sheet name="Annex 5 LLFs" sheetId="22" r:id="rId8"/>
    <sheet name="Annex 6 New or Amended EHV" sheetId="23" r:id="rId9"/>
    <sheet name="Annex 7 Pass-Through Costs" sheetId="19" r:id="rId10"/>
    <sheet name="Nodal prices" sheetId="7" r:id="rId11"/>
    <sheet name="SSC unit rate lookup" sheetId="17" r:id="rId12"/>
    <sheet name="Residual Charging Bands" sheetId="20" r:id="rId13"/>
    <sheet name="TNUoS Mapping" sheetId="24" r:id="rId14"/>
    <sheet name="Charge Calculator" sheetId="18" r:id="rId15"/>
  </sheets>
  <definedNames>
    <definedName name="_xlnm._FilterDatabase" localSheetId="2" hidden="1">'Annex 2 Designated EHV charges'!$A$9:$P$70</definedName>
    <definedName name="_xlnm._FilterDatabase" localSheetId="9" hidden="1">'Annex 7 Pass-Through Costs'!$A$4:$E$162</definedName>
    <definedName name="_xlnm._FilterDatabase" localSheetId="11" hidden="1">'SSC unit rate lookup'!$A$28:$D$763</definedName>
    <definedName name="_xlnm.Print_Area" localSheetId="1">'Annex 1 LV, HV and UMS charges'!$A$2:$K$43</definedName>
    <definedName name="_xlnm.Print_Area" localSheetId="2">'Annex 2 Designated EHV charges'!$A$2:$P$170</definedName>
    <definedName name="_xlnm.Print_Area" localSheetId="3">'Annex 2a Import'!$A$2:$H$165</definedName>
    <definedName name="_xlnm.Print_Area" localSheetId="4">'Annex 2b Export'!$A$2:$H$104</definedName>
    <definedName name="_xlnm.Print_Area" localSheetId="5">'Annex 3 Preserved charges'!#REF!</definedName>
    <definedName name="_xlnm.Print_Area" localSheetId="6">'Annex 4 LDNO charges'!$A$2:$J$201</definedName>
    <definedName name="_xlnm.Print_Area" localSheetId="7">'Annex 5 LLFs'!#REF!</definedName>
    <definedName name="_xlnm.Print_Area" localSheetId="8">'Annex 6 New or Amended EHV'!#REF!</definedName>
    <definedName name="_xlnm.Print_Area" localSheetId="9">'Annex 7 Pass-Through Costs'!$A$2:$F$165</definedName>
    <definedName name="_xlnm.Print_Area" localSheetId="10">'Nodal prices'!$A$2:$D$9</definedName>
    <definedName name="_xlnm.Print_Titles" localSheetId="2">'Annex 2 Designated EHV charges'!$9:$9</definedName>
    <definedName name="_xlnm.Print_Titles" localSheetId="3">'Annex 2a Import'!$4:$4</definedName>
    <definedName name="_xlnm.Print_Titles" localSheetId="4">'Annex 2b Export'!$4:$4</definedName>
    <definedName name="_xlnm.Print_Titles" localSheetId="6">'Annex 4 LDNO charges'!$11:$11</definedName>
    <definedName name="_xlnm.Print_Titles" localSheetId="9">'Annex 7 Pass-Through Costs'!$4:$4</definedName>
    <definedName name="_xlnm.Print_Titles" localSheetId="10">'Nodal prices'!$2:$3</definedName>
    <definedName name="_xlnm.Print_Titles" localSheetId="11">'SSC unit rate lookup'!$28:$28</definedName>
    <definedName name="Z_5032A364_B81A_48DA_88DA_AB3B86B47EE9_.wvu.PrintArea" localSheetId="1" hidden="1">'Annex 1 LV, HV and UMS charges'!$A$2:$K$27</definedName>
    <definedName name="Z_5032A364_B81A_48DA_88DA_AB3B86B47EE9_.wvu.PrintArea" localSheetId="2" hidden="1">'Annex 2 Designated EHV charges'!$A$2:$J$17</definedName>
    <definedName name="Z_5032A364_B81A_48DA_88DA_AB3B86B47EE9_.wvu.PrintArea" localSheetId="5" hidden="1">'Annex 3 Preserved charges'!$A$2:$J$16</definedName>
    <definedName name="Z_5032A364_B81A_48DA_88DA_AB3B86B47EE9_.wvu.PrintArea" localSheetId="6" hidden="1">'Annex 4 LDNO charges'!$A$2:$I$97</definedName>
    <definedName name="Z_5032A364_B81A_48DA_88DA_AB3B86B47EE9_.wvu.PrintArea" localSheetId="7" hidden="1">'Annex 5 LLFs'!$A$3:$F$31</definedName>
    <definedName name="Z_5032A364_B81A_48DA_88DA_AB3B86B47EE9_.wvu.PrintArea" localSheetId="8" hidden="1">'Annex 6 New or Amended EHV'!$A$1:$P$28</definedName>
    <definedName name="Z_5032A364_B81A_48DA_88DA_AB3B86B47EE9_.wvu.PrintArea" localSheetId="9" hidden="1">'Annex 7 Pass-Through Costs'!$A$2:$D$5</definedName>
    <definedName name="Z_5032A364_B81A_48DA_88DA_AB3B86B47EE9_.wvu.PrintArea" localSheetId="10" hidden="1">'Nodal prices'!$A$2:$D$9</definedName>
    <definedName name="Z_5032A364_B81A_48DA_88DA_AB3B86B47EE9_.wvu.PrintTitles" localSheetId="1" hidden="1">'Annex 1 LV, HV and UMS charges'!$2:$11</definedName>
    <definedName name="Z_5032A364_B81A_48DA_88DA_AB3B86B47EE9_.wvu.PrintTitles" localSheetId="2" hidden="1">'Annex 2 Designated EHV charges'!$2:$9</definedName>
    <definedName name="Z_5032A364_B81A_48DA_88DA_AB3B86B47EE9_.wvu.PrintTitles" localSheetId="6" hidden="1">'Annex 4 LDNO charges'!$2:$11</definedName>
    <definedName name="Z_5032A364_B81A_48DA_88DA_AB3B86B47EE9_.wvu.PrintTitles" localSheetId="8" hidden="1">'Annex 6 New or Amended EHV'!$4:$5</definedName>
    <definedName name="Z_5032A364_B81A_48DA_88DA_AB3B86B47EE9_.wvu.PrintTitles" localSheetId="9" hidden="1">'Annex 7 Pass-Through Costs'!$2:$4</definedName>
    <definedName name="Z_5032A364_B81A_48DA_88DA_AB3B86B47EE9_.wvu.PrintTitles" localSheetId="10" hidden="1">'Nodal prices'!$2:$3</definedName>
  </definedNames>
  <calcPr calcId="191029"/>
  <customWorkbookViews>
    <customWorkbookView name="Oliver Day - Personal View" guid="{5032A364-B81A-48DA-88DA-AB3B86B47EE9}" mergeInterval="0" personalView="1" maximized="1" xWindow="1" yWindow="1" windowWidth="1280" windowHeight="807" tabRatio="854" activeSheetId="5"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0" i="18" l="1"/>
  <c r="S10" i="18"/>
  <c r="R10" i="18"/>
  <c r="Q10" i="18"/>
  <c r="P10" i="18"/>
  <c r="O10" i="18"/>
  <c r="N10" i="18"/>
  <c r="M10" i="18"/>
  <c r="A2" i="14"/>
  <c r="A2" i="12"/>
  <c r="A17" i="23"/>
  <c r="A4" i="23"/>
  <c r="A2" i="24" l="1"/>
  <c r="A2" i="13" l="1"/>
  <c r="B37" i="24"/>
  <c r="B36" i="24"/>
  <c r="B35" i="24"/>
  <c r="B34" i="24"/>
  <c r="B33" i="24"/>
  <c r="B32" i="24"/>
  <c r="B31" i="24"/>
  <c r="B30" i="24"/>
  <c r="B29" i="24"/>
  <c r="B23" i="24"/>
  <c r="B18" i="24"/>
  <c r="B13" i="24"/>
  <c r="B12" i="24"/>
  <c r="B7" i="24"/>
  <c r="A5" i="14" l="1" a="1"/>
  <c r="A5" i="14" s="1"/>
  <c r="A5" i="13" a="1"/>
  <c r="A5" i="13" s="1"/>
  <c r="P5" i="23"/>
  <c r="O5" i="23"/>
  <c r="N5" i="23"/>
  <c r="M5" i="23"/>
  <c r="L5" i="23"/>
  <c r="K5" i="23"/>
  <c r="J5" i="23"/>
  <c r="I5" i="23"/>
  <c r="A3" i="22"/>
  <c r="A2" i="21"/>
  <c r="A6" i="13" l="1" a="1"/>
  <c r="A6" i="13" s="1"/>
  <c r="A6" i="14" a="1"/>
  <c r="A6" i="14" s="1"/>
  <c r="F6" i="14" s="1"/>
  <c r="E5" i="14"/>
  <c r="H5" i="14"/>
  <c r="G5" i="14"/>
  <c r="F5" i="14"/>
  <c r="A2" i="20"/>
  <c r="A7" i="13" l="1" a="1"/>
  <c r="A7" i="13" s="1"/>
  <c r="A8" i="13" s="1" a="1"/>
  <c r="A8" i="13" s="1"/>
  <c r="A7" i="14" a="1"/>
  <c r="A7" i="14" s="1"/>
  <c r="A8" i="14" s="1" a="1"/>
  <c r="A8" i="14" s="1"/>
  <c r="E6" i="14"/>
  <c r="H6" i="14"/>
  <c r="G6" i="14"/>
  <c r="J11" i="5"/>
  <c r="I11" i="5"/>
  <c r="H11" i="5"/>
  <c r="G11" i="5"/>
  <c r="F11" i="5"/>
  <c r="E11" i="5"/>
  <c r="D11" i="5"/>
  <c r="A2" i="5"/>
  <c r="A9" i="13" l="1" a="1"/>
  <c r="A9" i="13" s="1"/>
  <c r="A10" i="13" s="1" a="1"/>
  <c r="A10" i="13" s="1"/>
  <c r="F8" i="14"/>
  <c r="A9" i="14" a="1"/>
  <c r="A9" i="14" s="1"/>
  <c r="F9" i="14" s="1"/>
  <c r="H7" i="14"/>
  <c r="H8" i="14"/>
  <c r="E7" i="14"/>
  <c r="E8" i="14"/>
  <c r="G7" i="14"/>
  <c r="G8" i="14"/>
  <c r="F7" i="14"/>
  <c r="B13" i="1"/>
  <c r="B11" i="1"/>
  <c r="B9" i="1"/>
  <c r="A11" i="13" l="1" a="1"/>
  <c r="A11" i="13" s="1"/>
  <c r="A10" i="14" a="1"/>
  <c r="A10" i="14" s="1"/>
  <c r="A11" i="14" s="1" a="1"/>
  <c r="A11" i="14" s="1"/>
  <c r="G9" i="14"/>
  <c r="E9" i="14"/>
  <c r="H9" i="14"/>
  <c r="A2" i="19"/>
  <c r="F10" i="14" l="1"/>
  <c r="A12" i="14" a="1"/>
  <c r="A12" i="14" s="1"/>
  <c r="A12" i="13" a="1"/>
  <c r="A12" i="13" s="1"/>
  <c r="A13" i="13" s="1" a="1"/>
  <c r="A13" i="13" s="1"/>
  <c r="A14" i="13" s="1" a="1"/>
  <c r="A14" i="13" s="1"/>
  <c r="A15" i="13" s="1" a="1"/>
  <c r="A15" i="13" s="1"/>
  <c r="A16" i="13" s="1" a="1"/>
  <c r="A16" i="13" s="1"/>
  <c r="A17" i="13" s="1" a="1"/>
  <c r="A17" i="13" s="1"/>
  <c r="A18" i="13" s="1" a="1"/>
  <c r="A18" i="13" s="1"/>
  <c r="A19" i="13" s="1" a="1"/>
  <c r="A19" i="13" s="1"/>
  <c r="A20" i="13" s="1" a="1"/>
  <c r="A20" i="13" s="1"/>
  <c r="A21" i="13" s="1" a="1"/>
  <c r="A21" i="13" s="1"/>
  <c r="A22" i="13" s="1" a="1"/>
  <c r="A22" i="13" s="1"/>
  <c r="A23" i="13" s="1" a="1"/>
  <c r="A23" i="13" s="1"/>
  <c r="A24" i="13" s="1" a="1"/>
  <c r="A24" i="13" s="1"/>
  <c r="A25" i="13" s="1" a="1"/>
  <c r="A25" i="13" s="1"/>
  <c r="A26" i="13" s="1" a="1"/>
  <c r="A26" i="13" s="1"/>
  <c r="A27" i="13" s="1" a="1"/>
  <c r="A27" i="13" s="1"/>
  <c r="A28" i="13" s="1" a="1"/>
  <c r="A28" i="13" s="1"/>
  <c r="A29" i="13" s="1" a="1"/>
  <c r="A29" i="13" s="1"/>
  <c r="A30" i="13" s="1" a="1"/>
  <c r="A30" i="13" s="1"/>
  <c r="A31" i="13" s="1" a="1"/>
  <c r="A31" i="13" s="1"/>
  <c r="A32" i="13" s="1" a="1"/>
  <c r="A32" i="13" s="1"/>
  <c r="A33" i="13" s="1" a="1"/>
  <c r="A33" i="13" s="1"/>
  <c r="A34" i="13" s="1" a="1"/>
  <c r="A34" i="13" s="1"/>
  <c r="A35" i="13" s="1" a="1"/>
  <c r="A35" i="13" s="1"/>
  <c r="A36" i="13" s="1" a="1"/>
  <c r="A36" i="13" s="1"/>
  <c r="A37" i="13" s="1" a="1"/>
  <c r="A37" i="13" s="1"/>
  <c r="A38" i="13" s="1" a="1"/>
  <c r="A38" i="13" s="1"/>
  <c r="A39" i="13" s="1" a="1"/>
  <c r="A39" i="13" s="1"/>
  <c r="A40" i="13" s="1" a="1"/>
  <c r="A40" i="13" s="1"/>
  <c r="A41" i="13" s="1" a="1"/>
  <c r="A41" i="13" s="1"/>
  <c r="A42" i="13" s="1" a="1"/>
  <c r="A42" i="13" s="1"/>
  <c r="A43" i="13" s="1" a="1"/>
  <c r="A43" i="13" s="1"/>
  <c r="A44" i="13" s="1" a="1"/>
  <c r="A44" i="13" s="1"/>
  <c r="A45" i="13" s="1" a="1"/>
  <c r="A45" i="13" s="1"/>
  <c r="A46" i="13" s="1" a="1"/>
  <c r="A46" i="13" s="1"/>
  <c r="A47" i="13" s="1" a="1"/>
  <c r="A47" i="13" s="1"/>
  <c r="A48" i="13" s="1" a="1"/>
  <c r="A48" i="13" s="1"/>
  <c r="A49" i="13" s="1" a="1"/>
  <c r="A49" i="13" s="1"/>
  <c r="A50" i="13" s="1" a="1"/>
  <c r="A50" i="13" s="1"/>
  <c r="A51" i="13" s="1" a="1"/>
  <c r="A51" i="13" s="1"/>
  <c r="A52" i="13" s="1" a="1"/>
  <c r="A52" i="13" s="1"/>
  <c r="A53" i="13" s="1" a="1"/>
  <c r="A53" i="13" s="1"/>
  <c r="A54" i="13" s="1" a="1"/>
  <c r="A54" i="13" s="1"/>
  <c r="A55" i="13" s="1" a="1"/>
  <c r="A55" i="13" s="1"/>
  <c r="A56" i="13" s="1" a="1"/>
  <c r="A56" i="13" s="1"/>
  <c r="A57" i="13" s="1" a="1"/>
  <c r="A57" i="13" s="1"/>
  <c r="A58" i="13" s="1" a="1"/>
  <c r="A58" i="13" s="1"/>
  <c r="A59" i="13" s="1" a="1"/>
  <c r="A59" i="13" s="1"/>
  <c r="A60" i="13" s="1" a="1"/>
  <c r="A60" i="13" s="1"/>
  <c r="A61" i="13" s="1" a="1"/>
  <c r="A61" i="13" s="1"/>
  <c r="A62" i="13" s="1" a="1"/>
  <c r="A62" i="13" s="1"/>
  <c r="A63" i="13" s="1" a="1"/>
  <c r="A63" i="13" s="1"/>
  <c r="A64" i="13" s="1" a="1"/>
  <c r="A64" i="13" s="1"/>
  <c r="A65" i="13" s="1" a="1"/>
  <c r="A65" i="13" s="1"/>
  <c r="A66" i="13" s="1" a="1"/>
  <c r="A66" i="13" s="1"/>
  <c r="A67" i="13" s="1" a="1"/>
  <c r="A67" i="13" s="1"/>
  <c r="A68" i="13" s="1" a="1"/>
  <c r="A68" i="13" s="1"/>
  <c r="A69" i="13" s="1" a="1"/>
  <c r="A69" i="13" s="1"/>
  <c r="A70" i="13" s="1" a="1"/>
  <c r="A70" i="13" s="1"/>
  <c r="A71" i="13" s="1" a="1"/>
  <c r="A71" i="13" s="1"/>
  <c r="A72" i="13" s="1" a="1"/>
  <c r="A72" i="13" s="1"/>
  <c r="A73" i="13" s="1" a="1"/>
  <c r="A73" i="13" s="1"/>
  <c r="A74" i="13" s="1" a="1"/>
  <c r="A74" i="13" s="1"/>
  <c r="A75" i="13" s="1" a="1"/>
  <c r="A75" i="13" s="1"/>
  <c r="A76" i="13" s="1" a="1"/>
  <c r="A76" i="13" s="1"/>
  <c r="A77" i="13" s="1" a="1"/>
  <c r="A77" i="13" s="1"/>
  <c r="A78" i="13" s="1" a="1"/>
  <c r="A78" i="13" s="1"/>
  <c r="A79" i="13" s="1" a="1"/>
  <c r="A79" i="13" s="1"/>
  <c r="A80" i="13" s="1" a="1"/>
  <c r="A80" i="13" s="1"/>
  <c r="A81" i="13" s="1" a="1"/>
  <c r="A81" i="13" s="1"/>
  <c r="A82" i="13" s="1" a="1"/>
  <c r="A82" i="13" s="1"/>
  <c r="A83" i="13" s="1" a="1"/>
  <c r="A83" i="13" s="1"/>
  <c r="A84" i="13" s="1" a="1"/>
  <c r="A84" i="13" s="1"/>
  <c r="A85" i="13" s="1" a="1"/>
  <c r="A85" i="13" s="1"/>
  <c r="A86" i="13" s="1" a="1"/>
  <c r="A86" i="13" s="1"/>
  <c r="A87" i="13" s="1" a="1"/>
  <c r="A87" i="13" s="1"/>
  <c r="A88" i="13" s="1" a="1"/>
  <c r="A88" i="13" s="1"/>
  <c r="A89" i="13" s="1" a="1"/>
  <c r="A89" i="13" s="1"/>
  <c r="A90" i="13" s="1" a="1"/>
  <c r="A90" i="13" s="1"/>
  <c r="A91" i="13" s="1" a="1"/>
  <c r="A91" i="13" s="1"/>
  <c r="A92" i="13" s="1" a="1"/>
  <c r="A92" i="13" s="1"/>
  <c r="A93" i="13" s="1" a="1"/>
  <c r="A93" i="13" s="1"/>
  <c r="A94" i="13" s="1" a="1"/>
  <c r="A94" i="13" s="1"/>
  <c r="A95" i="13" s="1" a="1"/>
  <c r="A95" i="13" s="1"/>
  <c r="A96" i="13" s="1" a="1"/>
  <c r="A96" i="13" s="1"/>
  <c r="A97" i="13" s="1" a="1"/>
  <c r="A97" i="13" s="1"/>
  <c r="A98" i="13" s="1" a="1"/>
  <c r="A98" i="13" s="1"/>
  <c r="A99" i="13" s="1" a="1"/>
  <c r="A99" i="13" s="1"/>
  <c r="A100" i="13" s="1" a="1"/>
  <c r="A100" i="13" s="1"/>
  <c r="A101" i="13" s="1" a="1"/>
  <c r="A101" i="13" s="1"/>
  <c r="A102" i="13" s="1" a="1"/>
  <c r="A102" i="13" s="1"/>
  <c r="A103" i="13" s="1" a="1"/>
  <c r="A103" i="13" s="1"/>
  <c r="A104" i="13" s="1" a="1"/>
  <c r="A104" i="13" s="1"/>
  <c r="A105" i="13" s="1" a="1"/>
  <c r="A105" i="13" s="1"/>
  <c r="A106" i="13" s="1" a="1"/>
  <c r="A106" i="13" s="1"/>
  <c r="A107" i="13" s="1" a="1"/>
  <c r="A107" i="13" s="1"/>
  <c r="A108" i="13" s="1" a="1"/>
  <c r="A108" i="13" s="1"/>
  <c r="A109" i="13" s="1" a="1"/>
  <c r="A109" i="13" s="1"/>
  <c r="A110" i="13" s="1" a="1"/>
  <c r="A110" i="13" s="1"/>
  <c r="A111" i="13" s="1" a="1"/>
  <c r="A111" i="13" s="1"/>
  <c r="A112" i="13" s="1" a="1"/>
  <c r="A112" i="13" s="1"/>
  <c r="A113" i="13" s="1" a="1"/>
  <c r="A113" i="13" s="1"/>
  <c r="A114" i="13" s="1" a="1"/>
  <c r="A114" i="13" s="1"/>
  <c r="A115" i="13" s="1" a="1"/>
  <c r="A115" i="13" s="1"/>
  <c r="A116" i="13" s="1" a="1"/>
  <c r="A116" i="13" s="1"/>
  <c r="A117" i="13" s="1" a="1"/>
  <c r="A117" i="13" s="1"/>
  <c r="A118" i="13" s="1" a="1"/>
  <c r="A118" i="13" s="1"/>
  <c r="A119" i="13" s="1" a="1"/>
  <c r="A119" i="13" s="1"/>
  <c r="A120" i="13" s="1" a="1"/>
  <c r="A120" i="13" s="1"/>
  <c r="A121" i="13" s="1" a="1"/>
  <c r="A121" i="13" s="1"/>
  <c r="A122" i="13" s="1" a="1"/>
  <c r="A122" i="13" s="1"/>
  <c r="A123" i="13" s="1" a="1"/>
  <c r="A123" i="13" s="1"/>
  <c r="A124" i="13" s="1" a="1"/>
  <c r="A124" i="13" s="1"/>
  <c r="A125" i="13" s="1" a="1"/>
  <c r="A125" i="13" s="1"/>
  <c r="A126" i="13" s="1" a="1"/>
  <c r="A126" i="13" s="1"/>
  <c r="A127" i="13" s="1" a="1"/>
  <c r="A127" i="13" s="1"/>
  <c r="A128" i="13" s="1" a="1"/>
  <c r="A128" i="13" s="1"/>
  <c r="A129" i="13" s="1" a="1"/>
  <c r="A129" i="13" s="1"/>
  <c r="A130" i="13" s="1" a="1"/>
  <c r="A130" i="13" s="1"/>
  <c r="A131" i="13" s="1" a="1"/>
  <c r="A131" i="13" s="1"/>
  <c r="A132" i="13" s="1" a="1"/>
  <c r="A132" i="13" s="1"/>
  <c r="A133" i="13" s="1" a="1"/>
  <c r="A133" i="13" s="1"/>
  <c r="A134" i="13" s="1" a="1"/>
  <c r="A134" i="13" s="1"/>
  <c r="A135" i="13" s="1" a="1"/>
  <c r="A135" i="13" s="1"/>
  <c r="A136" i="13" s="1" a="1"/>
  <c r="A136" i="13" s="1"/>
  <c r="A137" i="13" s="1" a="1"/>
  <c r="A137" i="13" s="1"/>
  <c r="A138" i="13" s="1" a="1"/>
  <c r="A138" i="13" s="1"/>
  <c r="A139" i="13" s="1" a="1"/>
  <c r="A139" i="13" s="1"/>
  <c r="A140" i="13" s="1" a="1"/>
  <c r="A140" i="13" s="1"/>
  <c r="A141" i="13" s="1" a="1"/>
  <c r="A141" i="13" s="1"/>
  <c r="A142" i="13" s="1" a="1"/>
  <c r="A142" i="13" s="1"/>
  <c r="A143" i="13" s="1" a="1"/>
  <c r="A143" i="13" s="1"/>
  <c r="A144" i="13" s="1" a="1"/>
  <c r="A144" i="13" s="1"/>
  <c r="A145" i="13" s="1" a="1"/>
  <c r="A145" i="13" s="1"/>
  <c r="A146" i="13" s="1" a="1"/>
  <c r="A146" i="13" s="1"/>
  <c r="A147" i="13" s="1" a="1"/>
  <c r="A147" i="13" s="1"/>
  <c r="A148" i="13" s="1" a="1"/>
  <c r="A148" i="13" s="1"/>
  <c r="A149" i="13" s="1" a="1"/>
  <c r="A149" i="13" s="1"/>
  <c r="A150" i="13" s="1" a="1"/>
  <c r="A150" i="13" s="1"/>
  <c r="A151" i="13" s="1" a="1"/>
  <c r="A151" i="13" s="1"/>
  <c r="A152" i="13" s="1" a="1"/>
  <c r="A152" i="13" s="1"/>
  <c r="A153" i="13" s="1" a="1"/>
  <c r="A153" i="13" s="1"/>
  <c r="A154" i="13" s="1" a="1"/>
  <c r="A154" i="13" s="1"/>
  <c r="A155" i="13" s="1" a="1"/>
  <c r="A155" i="13" s="1"/>
  <c r="A156" i="13" s="1" a="1"/>
  <c r="A156" i="13" s="1"/>
  <c r="A157" i="13" s="1" a="1"/>
  <c r="A157" i="13" s="1"/>
  <c r="A158" i="13" s="1" a="1"/>
  <c r="A158" i="13" s="1"/>
  <c r="A159" i="13" s="1" a="1"/>
  <c r="A159" i="13" s="1"/>
  <c r="A160" i="13" s="1" a="1"/>
  <c r="A160" i="13" s="1"/>
  <c r="A161" i="13" s="1" a="1"/>
  <c r="A161" i="13" s="1"/>
  <c r="A162" i="13" s="1" a="1"/>
  <c r="A162" i="13" s="1"/>
  <c r="A163" i="13" s="1" a="1"/>
  <c r="A163" i="13" s="1"/>
  <c r="A164" i="13" s="1" a="1"/>
  <c r="A164" i="13" s="1"/>
  <c r="A165" i="13" s="1" a="1"/>
  <c r="A165" i="13" s="1"/>
  <c r="H11" i="14"/>
  <c r="E10" i="14"/>
  <c r="H10" i="14"/>
  <c r="G10" i="14"/>
  <c r="D9" i="18"/>
  <c r="E9" i="18"/>
  <c r="F9" i="18"/>
  <c r="G9" i="18"/>
  <c r="H9" i="18"/>
  <c r="I9" i="18"/>
  <c r="C9" i="18"/>
  <c r="C165" i="13" l="1"/>
  <c r="B165" i="13"/>
  <c r="D165" i="13"/>
  <c r="F165" i="13"/>
  <c r="H165" i="13"/>
  <c r="E165" i="13"/>
  <c r="G165" i="13"/>
  <c r="A13" i="14" a="1"/>
  <c r="A13" i="14" s="1"/>
  <c r="A14" i="14" s="1" a="1"/>
  <c r="A14" i="14" s="1"/>
  <c r="A15" i="14" s="1" a="1"/>
  <c r="A15" i="14" s="1"/>
  <c r="A16" i="14" s="1" a="1"/>
  <c r="A16" i="14" s="1"/>
  <c r="A17" i="14" s="1" a="1"/>
  <c r="A17" i="14" s="1"/>
  <c r="A18" i="14" s="1" a="1"/>
  <c r="A18" i="14" s="1"/>
  <c r="A19" i="14" s="1" a="1"/>
  <c r="A19" i="14" s="1"/>
  <c r="A20" i="14" s="1" a="1"/>
  <c r="A20" i="14" s="1"/>
  <c r="A21" i="14" s="1" a="1"/>
  <c r="A21" i="14" s="1"/>
  <c r="A22" i="14" s="1" a="1"/>
  <c r="A22" i="14" s="1"/>
  <c r="A23" i="14" s="1" a="1"/>
  <c r="A23" i="14" s="1"/>
  <c r="A24" i="14" s="1" a="1"/>
  <c r="A24" i="14" s="1"/>
  <c r="A25" i="14" s="1" a="1"/>
  <c r="A25" i="14" s="1"/>
  <c r="A26" i="14" s="1" a="1"/>
  <c r="A26" i="14" s="1"/>
  <c r="A27" i="14" s="1" a="1"/>
  <c r="A27" i="14" s="1"/>
  <c r="A28" i="14" s="1" a="1"/>
  <c r="A28" i="14" s="1"/>
  <c r="A29" i="14" s="1" a="1"/>
  <c r="A29" i="14" s="1"/>
  <c r="A30" i="14" s="1" a="1"/>
  <c r="A30" i="14" s="1"/>
  <c r="A31" i="14" s="1" a="1"/>
  <c r="A31" i="14" s="1"/>
  <c r="A32" i="14" s="1" a="1"/>
  <c r="A32" i="14" s="1"/>
  <c r="A33" i="14" s="1" a="1"/>
  <c r="A33" i="14" s="1"/>
  <c r="A34" i="14" s="1" a="1"/>
  <c r="A34" i="14" s="1"/>
  <c r="A35" i="14" s="1" a="1"/>
  <c r="A35" i="14" s="1"/>
  <c r="A36" i="14" s="1" a="1"/>
  <c r="A36" i="14" s="1"/>
  <c r="A37" i="14" s="1" a="1"/>
  <c r="A37" i="14" s="1"/>
  <c r="A38" i="14" s="1" a="1"/>
  <c r="A38" i="14" s="1"/>
  <c r="A39" i="14" s="1" a="1"/>
  <c r="A39" i="14" s="1"/>
  <c r="A40" i="14" s="1" a="1"/>
  <c r="A40" i="14" s="1"/>
  <c r="A41" i="14" s="1" a="1"/>
  <c r="A41" i="14" s="1"/>
  <c r="A42" i="14" s="1" a="1"/>
  <c r="A42" i="14" s="1"/>
  <c r="A43" i="14" s="1" a="1"/>
  <c r="A43" i="14" s="1"/>
  <c r="A44" i="14" s="1" a="1"/>
  <c r="A44" i="14" s="1"/>
  <c r="A45" i="14" s="1" a="1"/>
  <c r="A45" i="14" s="1"/>
  <c r="A46" i="14" s="1" a="1"/>
  <c r="A46" i="14" s="1"/>
  <c r="A47" i="14" s="1" a="1"/>
  <c r="A47" i="14" s="1"/>
  <c r="A48" i="14" s="1" a="1"/>
  <c r="A48" i="14" s="1"/>
  <c r="A49" i="14" s="1" a="1"/>
  <c r="A49" i="14" s="1"/>
  <c r="A50" i="14" s="1" a="1"/>
  <c r="A50" i="14" s="1"/>
  <c r="A51" i="14" s="1" a="1"/>
  <c r="A51" i="14" s="1"/>
  <c r="A52" i="14" s="1" a="1"/>
  <c r="A52" i="14" s="1"/>
  <c r="A53" i="14" s="1" a="1"/>
  <c r="A53" i="14" s="1"/>
  <c r="A54" i="14" s="1" a="1"/>
  <c r="A54" i="14" s="1"/>
  <c r="A55" i="14" s="1" a="1"/>
  <c r="A55" i="14" s="1"/>
  <c r="A56" i="14" s="1" a="1"/>
  <c r="A56" i="14" s="1"/>
  <c r="A57" i="14" s="1" a="1"/>
  <c r="A57" i="14" s="1"/>
  <c r="A58" i="14" s="1" a="1"/>
  <c r="A58" i="14" s="1"/>
  <c r="A59" i="14" s="1" a="1"/>
  <c r="A59" i="14" s="1"/>
  <c r="A60" i="14" s="1" a="1"/>
  <c r="A60" i="14" s="1"/>
  <c r="A61" i="14" s="1" a="1"/>
  <c r="A61" i="14" s="1"/>
  <c r="A62" i="14" s="1" a="1"/>
  <c r="A62" i="14" s="1"/>
  <c r="A63" i="14" s="1" a="1"/>
  <c r="A63" i="14" s="1"/>
  <c r="A64" i="14" s="1" a="1"/>
  <c r="A64" i="14" s="1"/>
  <c r="A65" i="14" s="1" a="1"/>
  <c r="A65" i="14" s="1"/>
  <c r="A66" i="14" s="1" a="1"/>
  <c r="A66" i="14" s="1"/>
  <c r="A67" i="14" s="1" a="1"/>
  <c r="A67" i="14" s="1"/>
  <c r="A68" i="14" s="1" a="1"/>
  <c r="A68" i="14" s="1"/>
  <c r="A69" i="14" s="1" a="1"/>
  <c r="A69" i="14" s="1"/>
  <c r="A70" i="14" s="1" a="1"/>
  <c r="A70" i="14" s="1"/>
  <c r="A71" i="14" s="1" a="1"/>
  <c r="A71" i="14" s="1"/>
  <c r="A72" i="14" s="1" a="1"/>
  <c r="A72" i="14" s="1"/>
  <c r="A73" i="14" s="1" a="1"/>
  <c r="A73" i="14" s="1"/>
  <c r="A74" i="14" s="1" a="1"/>
  <c r="A74" i="14" s="1"/>
  <c r="A75" i="14" s="1" a="1"/>
  <c r="A75" i="14" s="1"/>
  <c r="A76" i="14" s="1" a="1"/>
  <c r="A76" i="14" s="1"/>
  <c r="A77" i="14" s="1" a="1"/>
  <c r="A77" i="14" s="1"/>
  <c r="A78" i="14" s="1" a="1"/>
  <c r="A78" i="14" s="1"/>
  <c r="A79" i="14" s="1" a="1"/>
  <c r="A79" i="14" s="1"/>
  <c r="A80" i="14" s="1" a="1"/>
  <c r="A80" i="14" s="1"/>
  <c r="A81" i="14" s="1" a="1"/>
  <c r="A81" i="14" s="1"/>
  <c r="A82" i="14" s="1" a="1"/>
  <c r="A82" i="14" s="1"/>
  <c r="A83" i="14" s="1" a="1"/>
  <c r="A83" i="14" s="1"/>
  <c r="A84" i="14" s="1" a="1"/>
  <c r="A84" i="14" s="1"/>
  <c r="A85" i="14" s="1" a="1"/>
  <c r="A85" i="14" s="1"/>
  <c r="A86" i="14" s="1" a="1"/>
  <c r="A86" i="14" s="1"/>
  <c r="A87" i="14" s="1" a="1"/>
  <c r="A87" i="14" s="1"/>
  <c r="A88" i="14" s="1" a="1"/>
  <c r="A88" i="14" s="1"/>
  <c r="A89" i="14" s="1" a="1"/>
  <c r="A89" i="14" s="1"/>
  <c r="A90" i="14" s="1" a="1"/>
  <c r="A90" i="14" s="1"/>
  <c r="A91" i="14" s="1" a="1"/>
  <c r="A91" i="14" s="1"/>
  <c r="A92" i="14" s="1" a="1"/>
  <c r="A92" i="14" s="1"/>
  <c r="A93" i="14" s="1" a="1"/>
  <c r="A93" i="14" s="1"/>
  <c r="A94" i="14" s="1" a="1"/>
  <c r="A94" i="14" s="1"/>
  <c r="A95" i="14" s="1" a="1"/>
  <c r="A95" i="14" s="1"/>
  <c r="A96" i="14" s="1" a="1"/>
  <c r="A96" i="14" s="1"/>
  <c r="A97" i="14" s="1" a="1"/>
  <c r="A97" i="14" s="1"/>
  <c r="A98" i="14" s="1" a="1"/>
  <c r="A98" i="14" s="1"/>
  <c r="A99" i="14" s="1" a="1"/>
  <c r="A99" i="14" s="1"/>
  <c r="A100" i="14" s="1" a="1"/>
  <c r="A100" i="14" s="1"/>
  <c r="A101" i="14" s="1" a="1"/>
  <c r="A101" i="14" s="1"/>
  <c r="A102" i="14" s="1" a="1"/>
  <c r="A102" i="14" s="1"/>
  <c r="A103" i="14" s="1" a="1"/>
  <c r="A103" i="14" s="1"/>
  <c r="G11" i="14"/>
  <c r="E11" i="14"/>
  <c r="G12" i="14"/>
  <c r="F11" i="14"/>
  <c r="N9" i="18"/>
  <c r="O9" i="18"/>
  <c r="P9" i="18"/>
  <c r="Q9" i="18"/>
  <c r="R9" i="18"/>
  <c r="S9" i="18"/>
  <c r="T9" i="18"/>
  <c r="M9" i="18"/>
  <c r="H103" i="14" l="1"/>
  <c r="E103" i="14"/>
  <c r="D103" i="14"/>
  <c r="G103" i="14"/>
  <c r="B103" i="14"/>
  <c r="F103" i="14"/>
  <c r="C103" i="14"/>
  <c r="A104" i="14" a="1"/>
  <c r="A104" i="14" s="1"/>
  <c r="H97" i="14"/>
  <c r="B97" i="14"/>
  <c r="F97" i="14"/>
  <c r="C97" i="14"/>
  <c r="D97" i="14"/>
  <c r="E97" i="14"/>
  <c r="G97" i="14"/>
  <c r="F12" i="14"/>
  <c r="F13" i="14"/>
  <c r="E12" i="14"/>
  <c r="H12" i="14"/>
  <c r="B2" i="18"/>
  <c r="T14" i="18"/>
  <c r="S14" i="18"/>
  <c r="Q14" i="18"/>
  <c r="P14" i="18"/>
  <c r="O14" i="18"/>
  <c r="N14" i="18"/>
  <c r="M14" i="18"/>
  <c r="I14" i="18"/>
  <c r="H14" i="18"/>
  <c r="G14" i="18"/>
  <c r="F14" i="18"/>
  <c r="E14" i="18"/>
  <c r="D14" i="18"/>
  <c r="C14" i="18"/>
  <c r="R13" i="18"/>
  <c r="E12" i="18"/>
  <c r="D12" i="18"/>
  <c r="C12" i="18"/>
  <c r="B104" i="14" l="1"/>
  <c r="D104" i="14"/>
  <c r="F104" i="14"/>
  <c r="C104" i="14"/>
  <c r="H104" i="14"/>
  <c r="E104" i="14"/>
  <c r="G104" i="14"/>
  <c r="G98" i="14"/>
  <c r="H98" i="14"/>
  <c r="B98" i="14"/>
  <c r="C98" i="14"/>
  <c r="D98" i="14"/>
  <c r="E98" i="14"/>
  <c r="F98" i="14"/>
  <c r="F14" i="14"/>
  <c r="G13" i="14"/>
  <c r="E13" i="14"/>
  <c r="H13" i="14"/>
  <c r="R14" i="18"/>
  <c r="C99" i="14" l="1"/>
  <c r="D99" i="14"/>
  <c r="E99" i="14"/>
  <c r="F99" i="14"/>
  <c r="H99" i="14"/>
  <c r="G99" i="14"/>
  <c r="B99" i="14"/>
  <c r="E15" i="14"/>
  <c r="G14" i="14"/>
  <c r="E14" i="14"/>
  <c r="H14" i="14"/>
  <c r="B100" i="14" l="1"/>
  <c r="C100" i="14"/>
  <c r="D100" i="14"/>
  <c r="E100" i="14"/>
  <c r="G100" i="14"/>
  <c r="F100" i="14"/>
  <c r="H100" i="14"/>
  <c r="H15" i="14"/>
  <c r="F16" i="14"/>
  <c r="G15" i="14"/>
  <c r="F15" i="14"/>
  <c r="N18" i="18"/>
  <c r="T18" i="18"/>
  <c r="P18" i="18"/>
  <c r="R17" i="18"/>
  <c r="M17" i="18"/>
  <c r="O17" i="18"/>
  <c r="Q17" i="18"/>
  <c r="S17" i="18"/>
  <c r="S18" i="18"/>
  <c r="B5" i="14"/>
  <c r="D5" i="14"/>
  <c r="C5" i="14"/>
  <c r="E101" i="14" l="1"/>
  <c r="B101" i="14"/>
  <c r="C101" i="14"/>
  <c r="F101" i="14"/>
  <c r="H101" i="14"/>
  <c r="G101" i="14"/>
  <c r="D101" i="14"/>
  <c r="E17" i="14"/>
  <c r="G16" i="14"/>
  <c r="E16" i="14"/>
  <c r="H16" i="14"/>
  <c r="T17" i="18"/>
  <c r="N21" i="18" s="1"/>
  <c r="O18" i="18"/>
  <c r="R18" i="18"/>
  <c r="N17" i="18"/>
  <c r="P17" i="18"/>
  <c r="M18" i="18"/>
  <c r="Q18" i="18"/>
  <c r="B6" i="14"/>
  <c r="D6" i="14"/>
  <c r="C6" i="14"/>
  <c r="D102" i="14" l="1"/>
  <c r="F102" i="14"/>
  <c r="G102" i="14"/>
  <c r="H102" i="14"/>
  <c r="B102" i="14"/>
  <c r="C102" i="14"/>
  <c r="E102" i="14"/>
  <c r="H17" i="14"/>
  <c r="G17" i="14"/>
  <c r="F17" i="14"/>
  <c r="M22" i="18"/>
  <c r="N22" i="18"/>
  <c r="M21" i="18"/>
  <c r="C8" i="14"/>
  <c r="D8" i="14"/>
  <c r="B8" i="14"/>
  <c r="D7" i="14"/>
  <c r="C7" i="14"/>
  <c r="B7" i="14"/>
  <c r="B164" i="13" l="1"/>
  <c r="D164" i="13"/>
  <c r="C164" i="13"/>
  <c r="E18" i="14"/>
  <c r="H18" i="14"/>
  <c r="G18" i="14"/>
  <c r="F18" i="14"/>
  <c r="E19" i="14"/>
  <c r="F19" i="14"/>
  <c r="G19" i="14"/>
  <c r="H19" i="14"/>
  <c r="B9" i="14"/>
  <c r="D9" i="14"/>
  <c r="C9" i="14"/>
  <c r="A2" i="7"/>
  <c r="E20" i="14" l="1"/>
  <c r="F20" i="14"/>
  <c r="G20" i="14"/>
  <c r="H20" i="14"/>
  <c r="B10" i="14"/>
  <c r="D10" i="14"/>
  <c r="C10" i="14"/>
  <c r="E21" i="14" l="1"/>
  <c r="F21" i="14"/>
  <c r="G21" i="14"/>
  <c r="H21" i="14"/>
  <c r="D11" i="14"/>
  <c r="C11" i="14"/>
  <c r="B11" i="14"/>
  <c r="H22" i="13" l="1"/>
  <c r="F158" i="13"/>
  <c r="B158" i="13"/>
  <c r="G158" i="13"/>
  <c r="E158" i="13"/>
  <c r="D158" i="13"/>
  <c r="H158" i="13"/>
  <c r="C158" i="13"/>
  <c r="H159" i="13"/>
  <c r="G159" i="13"/>
  <c r="F159" i="13"/>
  <c r="C159" i="13"/>
  <c r="B159" i="13"/>
  <c r="D159" i="13"/>
  <c r="E159" i="13"/>
  <c r="H161" i="13"/>
  <c r="E160" i="13"/>
  <c r="C160" i="13"/>
  <c r="D160" i="13"/>
  <c r="D161" i="13"/>
  <c r="B161" i="13"/>
  <c r="G161" i="13"/>
  <c r="C161" i="13"/>
  <c r="G160" i="13"/>
  <c r="B160" i="13"/>
  <c r="F161" i="13"/>
  <c r="F160" i="13"/>
  <c r="H160" i="13"/>
  <c r="E161" i="13"/>
  <c r="E162" i="13"/>
  <c r="C162" i="13"/>
  <c r="H162" i="13"/>
  <c r="G162" i="13"/>
  <c r="F162" i="13"/>
  <c r="D162" i="13"/>
  <c r="B162" i="13"/>
  <c r="B163" i="13"/>
  <c r="C163" i="13"/>
  <c r="F163" i="13"/>
  <c r="H163" i="13"/>
  <c r="G163" i="13"/>
  <c r="D163" i="13"/>
  <c r="E163" i="13"/>
  <c r="F164" i="13"/>
  <c r="E164" i="13"/>
  <c r="H164" i="13"/>
  <c r="G164" i="13"/>
  <c r="H5" i="13"/>
  <c r="F5" i="13"/>
  <c r="E5" i="13"/>
  <c r="G5" i="13"/>
  <c r="F6" i="13"/>
  <c r="G6" i="13"/>
  <c r="H6" i="13"/>
  <c r="E6" i="13"/>
  <c r="F7" i="13"/>
  <c r="G7" i="13"/>
  <c r="E7" i="13"/>
  <c r="H7" i="13"/>
  <c r="G9" i="13"/>
  <c r="F8" i="13"/>
  <c r="E9" i="13"/>
  <c r="H8" i="13"/>
  <c r="F9" i="13"/>
  <c r="E8" i="13"/>
  <c r="H9" i="13"/>
  <c r="G8" i="13"/>
  <c r="F10" i="13"/>
  <c r="G10" i="13"/>
  <c r="H10" i="13"/>
  <c r="E10" i="13"/>
  <c r="H11" i="13"/>
  <c r="F11" i="13"/>
  <c r="E11" i="13"/>
  <c r="G11" i="13"/>
  <c r="G12" i="13"/>
  <c r="H12" i="13"/>
  <c r="E12" i="13"/>
  <c r="F12" i="13"/>
  <c r="G14" i="13"/>
  <c r="G13" i="13"/>
  <c r="F14" i="13"/>
  <c r="F13" i="13"/>
  <c r="H14" i="13"/>
  <c r="H13" i="13"/>
  <c r="E14" i="13"/>
  <c r="E13" i="13"/>
  <c r="G15" i="13"/>
  <c r="F15" i="13"/>
  <c r="H15" i="13"/>
  <c r="E15" i="13"/>
  <c r="F16" i="13"/>
  <c r="G16" i="13"/>
  <c r="H16" i="13"/>
  <c r="E16" i="13"/>
  <c r="G17" i="13"/>
  <c r="F17" i="13"/>
  <c r="H17" i="13"/>
  <c r="E17" i="13"/>
  <c r="F18" i="13"/>
  <c r="G18" i="13"/>
  <c r="H18" i="13"/>
  <c r="E18" i="13"/>
  <c r="E19" i="13"/>
  <c r="G19" i="13"/>
  <c r="H19" i="13"/>
  <c r="F19" i="13"/>
  <c r="E20" i="13"/>
  <c r="F20" i="13"/>
  <c r="G20" i="13"/>
  <c r="H20" i="13"/>
  <c r="E21" i="13"/>
  <c r="F21" i="13"/>
  <c r="G21" i="13"/>
  <c r="H21" i="13"/>
  <c r="G22" i="13"/>
  <c r="F22" i="13"/>
  <c r="E22" i="13"/>
  <c r="E23" i="13"/>
  <c r="F23" i="13"/>
  <c r="G23" i="13"/>
  <c r="H23" i="13"/>
  <c r="E22" i="14"/>
  <c r="F22" i="14"/>
  <c r="G22" i="14"/>
  <c r="H22" i="14"/>
  <c r="D12" i="14"/>
  <c r="B12" i="14"/>
  <c r="C12" i="14"/>
  <c r="B13" i="13"/>
  <c r="D13" i="13"/>
  <c r="D5" i="13"/>
  <c r="C5" i="13"/>
  <c r="B5" i="13"/>
  <c r="D6" i="13"/>
  <c r="B6" i="13"/>
  <c r="C6" i="13"/>
  <c r="C7" i="13"/>
  <c r="B7" i="13"/>
  <c r="D7" i="13"/>
  <c r="D8" i="13"/>
  <c r="C9" i="13"/>
  <c r="D9" i="13"/>
  <c r="B8" i="13"/>
  <c r="B9" i="13"/>
  <c r="C8" i="13"/>
  <c r="C10" i="13"/>
  <c r="B10" i="13"/>
  <c r="C12" i="13"/>
  <c r="C11" i="13"/>
  <c r="D10" i="13"/>
  <c r="D11" i="13"/>
  <c r="B12" i="13"/>
  <c r="D12" i="13"/>
  <c r="B11" i="13"/>
  <c r="C13" i="13"/>
  <c r="C14" i="13"/>
  <c r="B14" i="13"/>
  <c r="D14" i="13"/>
  <c r="A2" i="2"/>
  <c r="E24" i="13" l="1"/>
  <c r="F24" i="13"/>
  <c r="G24" i="13"/>
  <c r="H24" i="13"/>
  <c r="E23" i="14"/>
  <c r="F23" i="14"/>
  <c r="G23" i="14"/>
  <c r="H23" i="14"/>
  <c r="B13" i="14"/>
  <c r="C13" i="14"/>
  <c r="D13" i="14"/>
  <c r="H10" i="18"/>
  <c r="D10" i="18"/>
  <c r="G10" i="18"/>
  <c r="C10" i="18"/>
  <c r="F10" i="18"/>
  <c r="I10" i="18"/>
  <c r="E10" i="18"/>
  <c r="C15" i="13"/>
  <c r="B15" i="13"/>
  <c r="D15" i="13"/>
  <c r="E25" i="13" l="1"/>
  <c r="F25" i="13"/>
  <c r="G25" i="13"/>
  <c r="H25" i="13"/>
  <c r="E24" i="14"/>
  <c r="F24" i="14"/>
  <c r="G24" i="14"/>
  <c r="H24" i="14"/>
  <c r="B14" i="14"/>
  <c r="C14" i="14"/>
  <c r="D14" i="14"/>
  <c r="F17" i="18"/>
  <c r="F18" i="18"/>
  <c r="C17" i="18"/>
  <c r="C18" i="18"/>
  <c r="E18" i="18"/>
  <c r="E17" i="18"/>
  <c r="G18" i="18"/>
  <c r="G17" i="18"/>
  <c r="H17" i="18"/>
  <c r="H18" i="18"/>
  <c r="I17" i="18"/>
  <c r="I18" i="18"/>
  <c r="D17" i="18"/>
  <c r="D18" i="18"/>
  <c r="B16" i="13"/>
  <c r="D16" i="13"/>
  <c r="C16" i="13"/>
  <c r="E26" i="13" l="1"/>
  <c r="F26" i="13"/>
  <c r="G26" i="13"/>
  <c r="H26" i="13"/>
  <c r="E25" i="14"/>
  <c r="F25" i="14"/>
  <c r="G25" i="14"/>
  <c r="H25" i="14"/>
  <c r="B15" i="14"/>
  <c r="D15" i="14"/>
  <c r="C15" i="14"/>
  <c r="C22" i="18"/>
  <c r="C21" i="18"/>
  <c r="C17" i="13"/>
  <c r="D17" i="13"/>
  <c r="B17" i="13"/>
  <c r="F4" i="14"/>
  <c r="G4" i="14"/>
  <c r="H4" i="14"/>
  <c r="E4" i="14"/>
  <c r="F4" i="13"/>
  <c r="G4" i="13"/>
  <c r="H4" i="13"/>
  <c r="E4" i="13"/>
  <c r="E27" i="13" l="1"/>
  <c r="F27" i="13"/>
  <c r="G27" i="13"/>
  <c r="H27" i="13"/>
  <c r="E26" i="14"/>
  <c r="F26" i="14"/>
  <c r="G26" i="14"/>
  <c r="H26" i="14"/>
  <c r="C16" i="14"/>
  <c r="D16" i="14"/>
  <c r="B16" i="14"/>
  <c r="D18" i="13"/>
  <c r="C18" i="13"/>
  <c r="B18" i="13"/>
  <c r="E28" i="13" l="1"/>
  <c r="F28" i="13"/>
  <c r="G28" i="13"/>
  <c r="H28" i="13"/>
  <c r="E27" i="14"/>
  <c r="F27" i="14"/>
  <c r="G27" i="14"/>
  <c r="H27" i="14"/>
  <c r="C17" i="14"/>
  <c r="D17" i="14"/>
  <c r="B17" i="14"/>
  <c r="C19" i="13"/>
  <c r="B19" i="13"/>
  <c r="D19" i="13"/>
  <c r="E29" i="13" l="1"/>
  <c r="F29" i="13"/>
  <c r="G29" i="13"/>
  <c r="H29" i="13"/>
  <c r="E28" i="14"/>
  <c r="F28" i="14"/>
  <c r="G28" i="14"/>
  <c r="H28" i="14"/>
  <c r="C18" i="14"/>
  <c r="B18" i="14"/>
  <c r="D18" i="14"/>
  <c r="C20" i="13"/>
  <c r="D20" i="13"/>
  <c r="B20" i="13"/>
  <c r="E30" i="13" l="1"/>
  <c r="F30" i="13"/>
  <c r="G30" i="13"/>
  <c r="H30" i="13"/>
  <c r="E29" i="14"/>
  <c r="F29" i="14"/>
  <c r="G29" i="14"/>
  <c r="H29" i="14"/>
  <c r="C19" i="14"/>
  <c r="B19" i="14"/>
  <c r="D19" i="14"/>
  <c r="D21" i="13"/>
  <c r="B21" i="13"/>
  <c r="C21" i="13"/>
  <c r="E31" i="13" l="1"/>
  <c r="F31" i="13"/>
  <c r="G31" i="13"/>
  <c r="H31" i="13"/>
  <c r="E30" i="14"/>
  <c r="F30" i="14"/>
  <c r="G30" i="14"/>
  <c r="H30" i="14"/>
  <c r="D20" i="14"/>
  <c r="B20" i="14"/>
  <c r="C20" i="14"/>
  <c r="D22" i="13"/>
  <c r="C22" i="13"/>
  <c r="B22" i="13"/>
  <c r="E32" i="13" l="1"/>
  <c r="F32" i="13"/>
  <c r="G32" i="13"/>
  <c r="H32" i="13"/>
  <c r="E31" i="14"/>
  <c r="F31" i="14"/>
  <c r="G31" i="14"/>
  <c r="H31" i="14"/>
  <c r="C21" i="14"/>
  <c r="B21" i="14"/>
  <c r="D21" i="14"/>
  <c r="D23" i="13"/>
  <c r="B23" i="13"/>
  <c r="C23" i="13"/>
  <c r="E33" i="13" l="1"/>
  <c r="F33" i="13"/>
  <c r="G33" i="13"/>
  <c r="H33" i="13"/>
  <c r="E32" i="14"/>
  <c r="F32" i="14"/>
  <c r="G32" i="14"/>
  <c r="H32" i="14"/>
  <c r="C22" i="14"/>
  <c r="B22" i="14"/>
  <c r="D22" i="14"/>
  <c r="B24" i="13"/>
  <c r="D24" i="13"/>
  <c r="C24" i="13"/>
  <c r="E34" i="13" l="1"/>
  <c r="F34" i="13"/>
  <c r="G34" i="13"/>
  <c r="H34" i="13"/>
  <c r="E33" i="14"/>
  <c r="F33" i="14"/>
  <c r="G33" i="14"/>
  <c r="H33" i="14"/>
  <c r="D23" i="14"/>
  <c r="C23" i="14"/>
  <c r="B23" i="14"/>
  <c r="B25" i="13"/>
  <c r="D25" i="13"/>
  <c r="C25" i="13"/>
  <c r="E35" i="13" l="1"/>
  <c r="F35" i="13"/>
  <c r="G35" i="13"/>
  <c r="H35" i="13"/>
  <c r="E34" i="14"/>
  <c r="F34" i="14"/>
  <c r="G34" i="14"/>
  <c r="H34" i="14"/>
  <c r="C24" i="14"/>
  <c r="B24" i="14"/>
  <c r="D24" i="14"/>
  <c r="D26" i="13"/>
  <c r="C26" i="13"/>
  <c r="B26" i="13"/>
  <c r="E36" i="13" l="1"/>
  <c r="F36" i="13"/>
  <c r="G36" i="13"/>
  <c r="H36" i="13"/>
  <c r="E35" i="14"/>
  <c r="F35" i="14"/>
  <c r="G35" i="14"/>
  <c r="H35" i="14"/>
  <c r="D25" i="14"/>
  <c r="C25" i="14"/>
  <c r="B25" i="14"/>
  <c r="B27" i="13"/>
  <c r="C27" i="13"/>
  <c r="D27" i="13"/>
  <c r="E37" i="13" l="1"/>
  <c r="F37" i="13"/>
  <c r="G37" i="13"/>
  <c r="H37" i="13"/>
  <c r="E36" i="14"/>
  <c r="F36" i="14"/>
  <c r="G36" i="14"/>
  <c r="H36" i="14"/>
  <c r="B26" i="14"/>
  <c r="D26" i="14"/>
  <c r="C26" i="14"/>
  <c r="D28" i="13"/>
  <c r="B28" i="13"/>
  <c r="C28" i="13"/>
  <c r="E38" i="13" l="1"/>
  <c r="F38" i="13"/>
  <c r="G38" i="13"/>
  <c r="H38" i="13"/>
  <c r="E37" i="14"/>
  <c r="F37" i="14"/>
  <c r="G37" i="14"/>
  <c r="H37" i="14"/>
  <c r="C27" i="14"/>
  <c r="D27" i="14"/>
  <c r="B27" i="14"/>
  <c r="D29" i="13"/>
  <c r="B29" i="13"/>
  <c r="C29" i="13"/>
  <c r="E39" i="13" l="1"/>
  <c r="F39" i="13"/>
  <c r="G39" i="13"/>
  <c r="H39" i="13"/>
  <c r="E38" i="14"/>
  <c r="F38" i="14"/>
  <c r="G38" i="14"/>
  <c r="H38" i="14"/>
  <c r="C28" i="14"/>
  <c r="D28" i="14"/>
  <c r="B28" i="14"/>
  <c r="D30" i="13"/>
  <c r="C30" i="13"/>
  <c r="B30" i="13"/>
  <c r="E40" i="13" l="1"/>
  <c r="F40" i="13"/>
  <c r="G40" i="13"/>
  <c r="H40" i="13"/>
  <c r="E39" i="14"/>
  <c r="F39" i="14"/>
  <c r="G39" i="14"/>
  <c r="H39" i="14"/>
  <c r="D29" i="14"/>
  <c r="C29" i="14"/>
  <c r="B29" i="14"/>
  <c r="D31" i="13"/>
  <c r="C31" i="13"/>
  <c r="B31" i="13"/>
  <c r="E41" i="13" l="1"/>
  <c r="F41" i="13"/>
  <c r="G41" i="13"/>
  <c r="H41" i="13"/>
  <c r="E40" i="14"/>
  <c r="F40" i="14"/>
  <c r="G40" i="14"/>
  <c r="H40" i="14"/>
  <c r="C30" i="14"/>
  <c r="D30" i="14"/>
  <c r="B30" i="14"/>
  <c r="B32" i="13"/>
  <c r="D32" i="13"/>
  <c r="C32" i="13"/>
  <c r="E42" i="13" l="1"/>
  <c r="F42" i="13"/>
  <c r="G42" i="13"/>
  <c r="H42" i="13"/>
  <c r="E41" i="14"/>
  <c r="F41" i="14"/>
  <c r="G41" i="14"/>
  <c r="H41" i="14"/>
  <c r="B31" i="14"/>
  <c r="D31" i="14"/>
  <c r="C31" i="14"/>
  <c r="B33" i="13"/>
  <c r="C33" i="13"/>
  <c r="D33" i="13"/>
  <c r="E43" i="13" l="1"/>
  <c r="F43" i="13"/>
  <c r="G43" i="13"/>
  <c r="H43" i="13"/>
  <c r="E42" i="14"/>
  <c r="F42" i="14"/>
  <c r="G42" i="14"/>
  <c r="H42" i="14"/>
  <c r="C32" i="14"/>
  <c r="B32" i="14"/>
  <c r="D32" i="14"/>
  <c r="C34" i="13"/>
  <c r="B34" i="13"/>
  <c r="D34" i="13"/>
  <c r="E44" i="13" l="1"/>
  <c r="F44" i="13"/>
  <c r="G44" i="13"/>
  <c r="H44" i="13"/>
  <c r="E43" i="14"/>
  <c r="F43" i="14"/>
  <c r="G43" i="14"/>
  <c r="H43" i="14"/>
  <c r="C33" i="14"/>
  <c r="B33" i="14"/>
  <c r="D33" i="14"/>
  <c r="D35" i="13"/>
  <c r="C35" i="13"/>
  <c r="B35" i="13"/>
  <c r="E45" i="13" l="1"/>
  <c r="F45" i="13"/>
  <c r="G45" i="13"/>
  <c r="H45" i="13"/>
  <c r="E44" i="14"/>
  <c r="F44" i="14"/>
  <c r="G44" i="14"/>
  <c r="H44" i="14"/>
  <c r="B34" i="14"/>
  <c r="D34" i="14"/>
  <c r="C34" i="14"/>
  <c r="B36" i="13"/>
  <c r="C36" i="13"/>
  <c r="D36" i="13"/>
  <c r="E46" i="13" l="1"/>
  <c r="F46" i="13"/>
  <c r="G46" i="13"/>
  <c r="H46" i="13"/>
  <c r="E45" i="14"/>
  <c r="F45" i="14"/>
  <c r="G45" i="14"/>
  <c r="H45" i="14"/>
  <c r="D35" i="14"/>
  <c r="C35" i="14"/>
  <c r="B35" i="14"/>
  <c r="B37" i="13"/>
  <c r="D37" i="13"/>
  <c r="C37" i="13"/>
  <c r="E47" i="13" l="1"/>
  <c r="F47" i="13"/>
  <c r="G47" i="13"/>
  <c r="H47" i="13"/>
  <c r="E46" i="14"/>
  <c r="F46" i="14"/>
  <c r="G46" i="14"/>
  <c r="H46" i="14"/>
  <c r="B36" i="14"/>
  <c r="D36" i="14"/>
  <c r="C36" i="14"/>
  <c r="D38" i="13"/>
  <c r="B38" i="13"/>
  <c r="C38" i="13"/>
  <c r="E48" i="13" l="1"/>
  <c r="F48" i="13"/>
  <c r="G48" i="13"/>
  <c r="H48" i="13"/>
  <c r="E47" i="14"/>
  <c r="F47" i="14"/>
  <c r="G47" i="14"/>
  <c r="H47" i="14"/>
  <c r="C37" i="14"/>
  <c r="B37" i="14"/>
  <c r="D37" i="14"/>
  <c r="C39" i="13"/>
  <c r="B39" i="13"/>
  <c r="D39" i="13"/>
  <c r="E49" i="13" l="1"/>
  <c r="F49" i="13"/>
  <c r="G49" i="13"/>
  <c r="H49" i="13"/>
  <c r="E48" i="14"/>
  <c r="F48" i="14"/>
  <c r="G48" i="14"/>
  <c r="H48" i="14"/>
  <c r="B38" i="14"/>
  <c r="C38" i="14"/>
  <c r="D38" i="14"/>
  <c r="B40" i="13"/>
  <c r="D40" i="13"/>
  <c r="C40" i="13"/>
  <c r="E50" i="13" l="1"/>
  <c r="F50" i="13"/>
  <c r="G50" i="13"/>
  <c r="H50" i="13"/>
  <c r="E49" i="14"/>
  <c r="F49" i="14"/>
  <c r="G49" i="14"/>
  <c r="H49" i="14"/>
  <c r="D39" i="14"/>
  <c r="B39" i="14"/>
  <c r="C39" i="14"/>
  <c r="B41" i="13"/>
  <c r="C41" i="13"/>
  <c r="D41" i="13"/>
  <c r="E51" i="13" l="1"/>
  <c r="F51" i="13"/>
  <c r="G51" i="13"/>
  <c r="H51" i="13"/>
  <c r="E50" i="14"/>
  <c r="F50" i="14"/>
  <c r="G50" i="14"/>
  <c r="H50" i="14"/>
  <c r="D40" i="14"/>
  <c r="C40" i="14"/>
  <c r="B40" i="14"/>
  <c r="C42" i="13"/>
  <c r="B42" i="13"/>
  <c r="D42" i="13"/>
  <c r="E52" i="13" l="1"/>
  <c r="F52" i="13"/>
  <c r="G52" i="13"/>
  <c r="H52" i="13"/>
  <c r="E51" i="14"/>
  <c r="F51" i="14"/>
  <c r="G51" i="14"/>
  <c r="H51" i="14"/>
  <c r="C41" i="14"/>
  <c r="D41" i="14"/>
  <c r="B41" i="14"/>
  <c r="D43" i="13"/>
  <c r="C43" i="13"/>
  <c r="B43" i="13"/>
  <c r="E53" i="13" l="1"/>
  <c r="F53" i="13"/>
  <c r="G53" i="13"/>
  <c r="H53" i="13"/>
  <c r="E52" i="14"/>
  <c r="F52" i="14"/>
  <c r="G52" i="14"/>
  <c r="H52" i="14"/>
  <c r="C42" i="14"/>
  <c r="D42" i="14"/>
  <c r="B42" i="14"/>
  <c r="D44" i="13"/>
  <c r="C44" i="13"/>
  <c r="B44" i="13"/>
  <c r="E54" i="13" l="1"/>
  <c r="F54" i="13"/>
  <c r="G54" i="13"/>
  <c r="H54" i="13"/>
  <c r="E53" i="14"/>
  <c r="F53" i="14"/>
  <c r="G53" i="14"/>
  <c r="H53" i="14"/>
  <c r="D43" i="14"/>
  <c r="B43" i="14"/>
  <c r="C43" i="14"/>
  <c r="C45" i="13"/>
  <c r="B45" i="13"/>
  <c r="D45" i="13"/>
  <c r="E55" i="13" l="1"/>
  <c r="F55" i="13"/>
  <c r="G55" i="13"/>
  <c r="H55" i="13"/>
  <c r="E54" i="14"/>
  <c r="F54" i="14"/>
  <c r="G54" i="14"/>
  <c r="H54" i="14"/>
  <c r="B44" i="14"/>
  <c r="C44" i="14"/>
  <c r="D44" i="14"/>
  <c r="B46" i="13"/>
  <c r="D46" i="13"/>
  <c r="C46" i="13"/>
  <c r="E56" i="13" l="1"/>
  <c r="F56" i="13"/>
  <c r="G56" i="13"/>
  <c r="H56" i="13"/>
  <c r="E55" i="14"/>
  <c r="F55" i="14"/>
  <c r="G55" i="14"/>
  <c r="H55" i="14"/>
  <c r="D45" i="14"/>
  <c r="B45" i="14"/>
  <c r="C45" i="14"/>
  <c r="B47" i="13"/>
  <c r="D47" i="13"/>
  <c r="C47" i="13"/>
  <c r="E57" i="13" l="1"/>
  <c r="F57" i="13"/>
  <c r="G57" i="13"/>
  <c r="H57" i="13"/>
  <c r="E56" i="14"/>
  <c r="F56" i="14"/>
  <c r="G56" i="14"/>
  <c r="H56" i="14"/>
  <c r="B46" i="14"/>
  <c r="D46" i="14"/>
  <c r="C46" i="14"/>
  <c r="D48" i="13"/>
  <c r="C48" i="13"/>
  <c r="B48" i="13"/>
  <c r="E58" i="13" l="1"/>
  <c r="F58" i="13"/>
  <c r="G58" i="13"/>
  <c r="H58" i="13"/>
  <c r="E57" i="14"/>
  <c r="F57" i="14"/>
  <c r="G57" i="14"/>
  <c r="H57" i="14"/>
  <c r="C47" i="14"/>
  <c r="B47" i="14"/>
  <c r="D47" i="14"/>
  <c r="C49" i="13"/>
  <c r="D49" i="13"/>
  <c r="B49" i="13"/>
  <c r="E59" i="13" l="1"/>
  <c r="F59" i="13"/>
  <c r="G59" i="13"/>
  <c r="H59" i="13"/>
  <c r="E58" i="14"/>
  <c r="F58" i="14"/>
  <c r="G58" i="14"/>
  <c r="H58" i="14"/>
  <c r="D48" i="14"/>
  <c r="C48" i="14"/>
  <c r="B48" i="14"/>
  <c r="B50" i="13"/>
  <c r="D50" i="13"/>
  <c r="C50" i="13"/>
  <c r="E60" i="13" l="1"/>
  <c r="F60" i="13"/>
  <c r="G60" i="13"/>
  <c r="H60" i="13"/>
  <c r="E59" i="14"/>
  <c r="F59" i="14"/>
  <c r="G59" i="14"/>
  <c r="H59" i="14"/>
  <c r="B49" i="14"/>
  <c r="C49" i="14"/>
  <c r="D49" i="14"/>
  <c r="D51" i="13"/>
  <c r="B51" i="13"/>
  <c r="C51" i="13"/>
  <c r="E61" i="13" l="1"/>
  <c r="F61" i="13"/>
  <c r="G61" i="13"/>
  <c r="H61" i="13"/>
  <c r="E60" i="14"/>
  <c r="F60" i="14"/>
  <c r="G60" i="14"/>
  <c r="H60" i="14"/>
  <c r="B50" i="14"/>
  <c r="D50" i="14"/>
  <c r="C50" i="14"/>
  <c r="D52" i="13"/>
  <c r="C52" i="13"/>
  <c r="B52" i="13"/>
  <c r="E62" i="13" l="1"/>
  <c r="F62" i="13"/>
  <c r="G62" i="13"/>
  <c r="H62" i="13"/>
  <c r="E61" i="14"/>
  <c r="F61" i="14"/>
  <c r="G61" i="14"/>
  <c r="H61" i="14"/>
  <c r="C51" i="14"/>
  <c r="B51" i="14"/>
  <c r="D51" i="14"/>
  <c r="C53" i="13"/>
  <c r="B53" i="13"/>
  <c r="D53" i="13"/>
  <c r="E63" i="13" l="1"/>
  <c r="F63" i="13"/>
  <c r="G63" i="13"/>
  <c r="H63" i="13"/>
  <c r="E62" i="14"/>
  <c r="F62" i="14"/>
  <c r="G62" i="14"/>
  <c r="H62" i="14"/>
  <c r="D52" i="14"/>
  <c r="B52" i="14"/>
  <c r="C52" i="14"/>
  <c r="B54" i="13"/>
  <c r="D54" i="13"/>
  <c r="C54" i="13"/>
  <c r="E64" i="13" l="1"/>
  <c r="F64" i="13"/>
  <c r="G64" i="13"/>
  <c r="H64" i="13"/>
  <c r="E63" i="14"/>
  <c r="F63" i="14"/>
  <c r="G63" i="14"/>
  <c r="H63" i="14"/>
  <c r="B53" i="14"/>
  <c r="C53" i="14"/>
  <c r="D53" i="14"/>
  <c r="B55" i="13"/>
  <c r="D55" i="13"/>
  <c r="C55" i="13"/>
  <c r="E65" i="13" l="1"/>
  <c r="F65" i="13"/>
  <c r="G65" i="13"/>
  <c r="H65" i="13"/>
  <c r="E64" i="14"/>
  <c r="F64" i="14"/>
  <c r="G64" i="14"/>
  <c r="H64" i="14"/>
  <c r="B54" i="14"/>
  <c r="C54" i="14"/>
  <c r="D54" i="14"/>
  <c r="D56" i="13"/>
  <c r="C56" i="13"/>
  <c r="B56" i="13"/>
  <c r="E66" i="13" l="1"/>
  <c r="F66" i="13"/>
  <c r="G66" i="13"/>
  <c r="H66" i="13"/>
  <c r="E65" i="14"/>
  <c r="F65" i="14"/>
  <c r="G65" i="14"/>
  <c r="H65" i="14"/>
  <c r="C55" i="14"/>
  <c r="B55" i="14"/>
  <c r="D55" i="14"/>
  <c r="C57" i="13"/>
  <c r="B57" i="13"/>
  <c r="D57" i="13"/>
  <c r="E67" i="13" l="1"/>
  <c r="F67" i="13"/>
  <c r="G67" i="13"/>
  <c r="H67" i="13"/>
  <c r="E66" i="14"/>
  <c r="F66" i="14"/>
  <c r="G66" i="14"/>
  <c r="H66" i="14"/>
  <c r="D56" i="14"/>
  <c r="B56" i="14"/>
  <c r="C56" i="14"/>
  <c r="B58" i="13"/>
  <c r="C58" i="13"/>
  <c r="D58" i="13"/>
  <c r="E68" i="13" l="1"/>
  <c r="F68" i="13"/>
  <c r="G68" i="13"/>
  <c r="H68" i="13"/>
  <c r="E67" i="14"/>
  <c r="F67" i="14"/>
  <c r="G67" i="14"/>
  <c r="H67" i="14"/>
  <c r="B57" i="14"/>
  <c r="D57" i="14"/>
  <c r="C57" i="14"/>
  <c r="D59" i="13"/>
  <c r="B59" i="13"/>
  <c r="C59" i="13"/>
  <c r="E69" i="13" l="1"/>
  <c r="F69" i="13"/>
  <c r="G69" i="13"/>
  <c r="H69" i="13"/>
  <c r="E68" i="14"/>
  <c r="F68" i="14"/>
  <c r="G68" i="14"/>
  <c r="H68" i="14"/>
  <c r="B58" i="14"/>
  <c r="D58" i="14"/>
  <c r="C58" i="14"/>
  <c r="D60" i="13"/>
  <c r="C60" i="13"/>
  <c r="B60" i="13"/>
  <c r="E70" i="13" l="1"/>
  <c r="F70" i="13"/>
  <c r="G70" i="13"/>
  <c r="H70" i="13"/>
  <c r="C70" i="13"/>
  <c r="D70" i="13"/>
  <c r="B70" i="13"/>
  <c r="E69" i="14"/>
  <c r="F69" i="14"/>
  <c r="G69" i="14"/>
  <c r="H69" i="14"/>
  <c r="B59" i="14"/>
  <c r="D59" i="14"/>
  <c r="C59" i="14"/>
  <c r="C61" i="13"/>
  <c r="B61" i="13"/>
  <c r="D61" i="13"/>
  <c r="E70" i="14" l="1"/>
  <c r="F70" i="14"/>
  <c r="G70" i="14"/>
  <c r="H70" i="14"/>
  <c r="E71" i="13"/>
  <c r="F71" i="13"/>
  <c r="G71" i="13"/>
  <c r="H71" i="13"/>
  <c r="C71" i="13"/>
  <c r="B71" i="13"/>
  <c r="D71" i="13"/>
  <c r="C60" i="14"/>
  <c r="D60" i="14"/>
  <c r="B60" i="14"/>
  <c r="B62" i="13"/>
  <c r="C62" i="13"/>
  <c r="D62" i="13"/>
  <c r="E72" i="13" l="1"/>
  <c r="F72" i="13"/>
  <c r="G72" i="13"/>
  <c r="H72" i="13"/>
  <c r="D72" i="13"/>
  <c r="C72" i="13"/>
  <c r="B72" i="13"/>
  <c r="E71" i="14"/>
  <c r="F71" i="14"/>
  <c r="G71" i="14"/>
  <c r="H71" i="14"/>
  <c r="C61" i="14"/>
  <c r="B61" i="14"/>
  <c r="D61" i="14"/>
  <c r="D63" i="13"/>
  <c r="C63" i="13"/>
  <c r="B63" i="13"/>
  <c r="E72" i="14" l="1"/>
  <c r="F72" i="14"/>
  <c r="G72" i="14"/>
  <c r="H72" i="14"/>
  <c r="E73" i="13"/>
  <c r="F73" i="13"/>
  <c r="G73" i="13"/>
  <c r="H73" i="13"/>
  <c r="D73" i="13"/>
  <c r="B73" i="13"/>
  <c r="C73" i="13"/>
  <c r="C62" i="14"/>
  <c r="D62" i="14"/>
  <c r="B62" i="14"/>
  <c r="D64" i="13"/>
  <c r="C64" i="13"/>
  <c r="B64" i="13"/>
  <c r="E74" i="13" l="1"/>
  <c r="F74" i="13"/>
  <c r="G74" i="13"/>
  <c r="H74" i="13"/>
  <c r="C74" i="13"/>
  <c r="D74" i="13"/>
  <c r="B74" i="13"/>
  <c r="E73" i="14"/>
  <c r="F73" i="14"/>
  <c r="G73" i="14"/>
  <c r="H73" i="14"/>
  <c r="B63" i="14"/>
  <c r="C63" i="14"/>
  <c r="D63" i="14"/>
  <c r="C65" i="13"/>
  <c r="D65" i="13"/>
  <c r="B65" i="13"/>
  <c r="E75" i="13" l="1"/>
  <c r="F75" i="13"/>
  <c r="G75" i="13"/>
  <c r="H75" i="13"/>
  <c r="C75" i="13"/>
  <c r="D75" i="13"/>
  <c r="B75" i="13"/>
  <c r="E74" i="14"/>
  <c r="F74" i="14"/>
  <c r="G74" i="14"/>
  <c r="H74" i="14"/>
  <c r="B64" i="14"/>
  <c r="C64" i="14"/>
  <c r="D64" i="14"/>
  <c r="B67" i="13"/>
  <c r="C67" i="13"/>
  <c r="D67" i="13"/>
  <c r="B66" i="13"/>
  <c r="D66" i="13"/>
  <c r="C66" i="13"/>
  <c r="E75" i="14" l="1"/>
  <c r="F75" i="14"/>
  <c r="G75" i="14"/>
  <c r="H75" i="14"/>
  <c r="E76" i="13"/>
  <c r="F76" i="13"/>
  <c r="G76" i="13"/>
  <c r="H76" i="13"/>
  <c r="D76" i="13"/>
  <c r="C76" i="13"/>
  <c r="B76" i="13"/>
  <c r="C65" i="14"/>
  <c r="D65" i="14"/>
  <c r="B65" i="14"/>
  <c r="C68" i="13"/>
  <c r="B68" i="13"/>
  <c r="D68" i="13"/>
  <c r="E77" i="13" l="1"/>
  <c r="G77" i="13"/>
  <c r="H77" i="13"/>
  <c r="F77" i="13"/>
  <c r="D77" i="13"/>
  <c r="C77" i="13"/>
  <c r="B77" i="13"/>
  <c r="E76" i="14"/>
  <c r="F76" i="14"/>
  <c r="G76" i="14"/>
  <c r="H76" i="14"/>
  <c r="C66" i="14"/>
  <c r="D66" i="14"/>
  <c r="B66" i="14"/>
  <c r="B69" i="13"/>
  <c r="C69" i="13"/>
  <c r="D69" i="13"/>
  <c r="G78" i="13" l="1"/>
  <c r="E78" i="13"/>
  <c r="F78" i="13"/>
  <c r="H78" i="13"/>
  <c r="B78" i="13"/>
  <c r="C78" i="13"/>
  <c r="D78" i="13"/>
  <c r="E77" i="14"/>
  <c r="F77" i="14"/>
  <c r="G77" i="14"/>
  <c r="H77" i="14"/>
  <c r="B67" i="14"/>
  <c r="C67" i="14"/>
  <c r="D67" i="14"/>
  <c r="E78" i="14" l="1"/>
  <c r="F78" i="14"/>
  <c r="G78" i="14"/>
  <c r="H78" i="14"/>
  <c r="G79" i="13"/>
  <c r="E79" i="13"/>
  <c r="F79" i="13"/>
  <c r="H79" i="13"/>
  <c r="D79" i="13"/>
  <c r="B79" i="13"/>
  <c r="C79" i="13"/>
  <c r="C68" i="14"/>
  <c r="B68" i="14"/>
  <c r="D68" i="14"/>
  <c r="G80" i="13" l="1"/>
  <c r="F80" i="13"/>
  <c r="H80" i="13"/>
  <c r="E80" i="13"/>
  <c r="D80" i="13"/>
  <c r="B80" i="13"/>
  <c r="C80" i="13"/>
  <c r="E79" i="14"/>
  <c r="F79" i="14"/>
  <c r="G79" i="14"/>
  <c r="H79" i="14"/>
  <c r="D69" i="14"/>
  <c r="C69" i="14"/>
  <c r="B69" i="14"/>
  <c r="G81" i="13" l="1"/>
  <c r="H81" i="13"/>
  <c r="E81" i="13"/>
  <c r="F81" i="13"/>
  <c r="C81" i="13"/>
  <c r="B81" i="13"/>
  <c r="D81" i="13"/>
  <c r="E80" i="14"/>
  <c r="F80" i="14"/>
  <c r="G80" i="14"/>
  <c r="H80" i="14"/>
  <c r="C70" i="14"/>
  <c r="B70" i="14"/>
  <c r="D70" i="14"/>
  <c r="E81" i="14" l="1"/>
  <c r="G81" i="14"/>
  <c r="H81" i="14"/>
  <c r="F81" i="14"/>
  <c r="G82" i="13"/>
  <c r="E82" i="13"/>
  <c r="F82" i="13"/>
  <c r="H82" i="13"/>
  <c r="B82" i="13"/>
  <c r="C82" i="13"/>
  <c r="D82" i="13"/>
  <c r="C71" i="14"/>
  <c r="D71" i="14"/>
  <c r="B71" i="14"/>
  <c r="G83" i="13" l="1"/>
  <c r="E83" i="13"/>
  <c r="F83" i="13"/>
  <c r="H83" i="13"/>
  <c r="C83" i="13"/>
  <c r="D83" i="13"/>
  <c r="B83" i="13"/>
  <c r="E82" i="14"/>
  <c r="G82" i="14"/>
  <c r="F82" i="14"/>
  <c r="H82" i="14"/>
  <c r="B72" i="14"/>
  <c r="D72" i="14"/>
  <c r="C72" i="14"/>
  <c r="G84" i="13" l="1"/>
  <c r="F84" i="13"/>
  <c r="H84" i="13"/>
  <c r="E84" i="13"/>
  <c r="B84" i="13"/>
  <c r="D84" i="13"/>
  <c r="C84" i="13"/>
  <c r="E83" i="14"/>
  <c r="G83" i="14"/>
  <c r="H83" i="14"/>
  <c r="F83" i="14"/>
  <c r="C73" i="14"/>
  <c r="B73" i="14"/>
  <c r="D73" i="14"/>
  <c r="E84" i="14" l="1"/>
  <c r="G84" i="14"/>
  <c r="F84" i="14"/>
  <c r="H84" i="14"/>
  <c r="G85" i="13"/>
  <c r="H85" i="13"/>
  <c r="E85" i="13"/>
  <c r="F85" i="13"/>
  <c r="B85" i="13"/>
  <c r="D85" i="13"/>
  <c r="C85" i="13"/>
  <c r="C74" i="14"/>
  <c r="B74" i="14"/>
  <c r="D74" i="14"/>
  <c r="G86" i="13" l="1"/>
  <c r="E86" i="13"/>
  <c r="F86" i="13"/>
  <c r="H86" i="13"/>
  <c r="C86" i="13"/>
  <c r="D86" i="13"/>
  <c r="B86" i="13"/>
  <c r="E85" i="14"/>
  <c r="G85" i="14"/>
  <c r="H85" i="14"/>
  <c r="F85" i="14"/>
  <c r="D75" i="14"/>
  <c r="C75" i="14"/>
  <c r="B75" i="14"/>
  <c r="E86" i="14" l="1"/>
  <c r="G86" i="14"/>
  <c r="F86" i="14"/>
  <c r="H86" i="14"/>
  <c r="G87" i="13"/>
  <c r="E87" i="13"/>
  <c r="F87" i="13"/>
  <c r="H87" i="13"/>
  <c r="C87" i="13"/>
  <c r="B87" i="13"/>
  <c r="D87" i="13"/>
  <c r="D76" i="14"/>
  <c r="C76" i="14"/>
  <c r="B76" i="14"/>
  <c r="G88" i="13" l="1"/>
  <c r="F88" i="13"/>
  <c r="H88" i="13"/>
  <c r="E88" i="13"/>
  <c r="C88" i="13"/>
  <c r="B88" i="13"/>
  <c r="D88" i="13"/>
  <c r="E87" i="14"/>
  <c r="G87" i="14"/>
  <c r="H87" i="14"/>
  <c r="F87" i="14"/>
  <c r="D77" i="14"/>
  <c r="B77" i="14"/>
  <c r="C77" i="14"/>
  <c r="G89" i="13" l="1"/>
  <c r="H89" i="13"/>
  <c r="E89" i="13"/>
  <c r="F89" i="13"/>
  <c r="C89" i="13"/>
  <c r="B89" i="13"/>
  <c r="D89" i="13"/>
  <c r="E88" i="14"/>
  <c r="G88" i="14"/>
  <c r="F88" i="14"/>
  <c r="H88" i="14"/>
  <c r="B78" i="14"/>
  <c r="C78" i="14"/>
  <c r="D78" i="14"/>
  <c r="E89" i="14" l="1"/>
  <c r="G89" i="14"/>
  <c r="H89" i="14"/>
  <c r="F89" i="14"/>
  <c r="G90" i="13"/>
  <c r="H90" i="13"/>
  <c r="E90" i="13"/>
  <c r="F90" i="13"/>
  <c r="D90" i="13"/>
  <c r="B90" i="13"/>
  <c r="C90" i="13"/>
  <c r="B79" i="14"/>
  <c r="C79" i="14"/>
  <c r="D79" i="14"/>
  <c r="G91" i="13" l="1"/>
  <c r="H91" i="13"/>
  <c r="E91" i="13"/>
  <c r="F91" i="13"/>
  <c r="C91" i="13"/>
  <c r="D91" i="13"/>
  <c r="B91" i="13"/>
  <c r="E90" i="14"/>
  <c r="G90" i="14"/>
  <c r="F90" i="14"/>
  <c r="H90" i="14"/>
  <c r="C80" i="14"/>
  <c r="B80" i="14"/>
  <c r="D80" i="14"/>
  <c r="G92" i="13" l="1"/>
  <c r="H92" i="13"/>
  <c r="E92" i="13"/>
  <c r="F92" i="13"/>
  <c r="B92" i="13"/>
  <c r="D92" i="13"/>
  <c r="C92" i="13"/>
  <c r="F91" i="14"/>
  <c r="G91" i="14"/>
  <c r="H91" i="14"/>
  <c r="E91" i="14"/>
  <c r="D81" i="14"/>
  <c r="C81" i="14"/>
  <c r="B81" i="14"/>
  <c r="F92" i="14" l="1"/>
  <c r="G92" i="14"/>
  <c r="H92" i="14"/>
  <c r="E92" i="14"/>
  <c r="G93" i="13"/>
  <c r="H93" i="13"/>
  <c r="E93" i="13"/>
  <c r="F93" i="13"/>
  <c r="D93" i="13"/>
  <c r="B93" i="13"/>
  <c r="C93" i="13"/>
  <c r="C82" i="14"/>
  <c r="B82" i="14"/>
  <c r="D82" i="14"/>
  <c r="G94" i="13" l="1"/>
  <c r="H94" i="13"/>
  <c r="E94" i="13"/>
  <c r="F94" i="13"/>
  <c r="C94" i="13"/>
  <c r="D94" i="13"/>
  <c r="B94" i="13"/>
  <c r="F93" i="14"/>
  <c r="G93" i="14"/>
  <c r="H93" i="14"/>
  <c r="E93" i="14"/>
  <c r="B83" i="14"/>
  <c r="D83" i="14"/>
  <c r="C83" i="14"/>
  <c r="G95" i="13" l="1"/>
  <c r="H95" i="13"/>
  <c r="E95" i="13"/>
  <c r="F95" i="13"/>
  <c r="B95" i="13"/>
  <c r="D95" i="13"/>
  <c r="C95" i="13"/>
  <c r="F94" i="14"/>
  <c r="G94" i="14"/>
  <c r="H94" i="14"/>
  <c r="E94" i="14"/>
  <c r="C84" i="14"/>
  <c r="B84" i="14"/>
  <c r="D84" i="14"/>
  <c r="F95" i="14" l="1"/>
  <c r="G95" i="14"/>
  <c r="H95" i="14"/>
  <c r="E95" i="14"/>
  <c r="D95" i="14"/>
  <c r="C95" i="14"/>
  <c r="B95" i="14"/>
  <c r="G96" i="13"/>
  <c r="H96" i="13"/>
  <c r="E96" i="13"/>
  <c r="F96" i="13"/>
  <c r="C96" i="13"/>
  <c r="B96" i="13"/>
  <c r="D96" i="13"/>
  <c r="C85" i="14"/>
  <c r="D85" i="14"/>
  <c r="B85" i="14"/>
  <c r="G97" i="13" l="1"/>
  <c r="H97" i="13"/>
  <c r="E97" i="13"/>
  <c r="F97" i="13"/>
  <c r="C97" i="13"/>
  <c r="B97" i="13"/>
  <c r="D97" i="13"/>
  <c r="F96" i="14"/>
  <c r="G96" i="14"/>
  <c r="H96" i="14"/>
  <c r="E96" i="14"/>
  <c r="D96" i="14"/>
  <c r="C96" i="14"/>
  <c r="B96" i="14"/>
  <c r="C86" i="14"/>
  <c r="D86" i="14"/>
  <c r="B86" i="14"/>
  <c r="G98" i="13" l="1"/>
  <c r="H98" i="13"/>
  <c r="E98" i="13"/>
  <c r="F98" i="13"/>
  <c r="C98" i="13"/>
  <c r="D98" i="13"/>
  <c r="B98" i="13"/>
  <c r="B87" i="14"/>
  <c r="C87" i="14"/>
  <c r="D87" i="14"/>
  <c r="G99" i="13" l="1"/>
  <c r="H99" i="13"/>
  <c r="E99" i="13"/>
  <c r="F99" i="13"/>
  <c r="C99" i="13"/>
  <c r="B99" i="13"/>
  <c r="D99" i="13"/>
  <c r="D88" i="14"/>
  <c r="B88" i="14"/>
  <c r="C88" i="14"/>
  <c r="G100" i="13" l="1"/>
  <c r="H100" i="13"/>
  <c r="E100" i="13"/>
  <c r="F100" i="13"/>
  <c r="C100" i="13"/>
  <c r="D100" i="13"/>
  <c r="B100" i="13"/>
  <c r="D89" i="14"/>
  <c r="B89" i="14"/>
  <c r="C89" i="14"/>
  <c r="G101" i="13" l="1"/>
  <c r="H101" i="13"/>
  <c r="E101" i="13"/>
  <c r="F101" i="13"/>
  <c r="C101" i="13"/>
  <c r="B101" i="13"/>
  <c r="D101" i="13"/>
  <c r="C90" i="14"/>
  <c r="B90" i="14"/>
  <c r="D90" i="14"/>
  <c r="G102" i="13" l="1"/>
  <c r="H102" i="13"/>
  <c r="E102" i="13"/>
  <c r="F102" i="13"/>
  <c r="C102" i="13"/>
  <c r="D102" i="13"/>
  <c r="B102" i="13"/>
  <c r="B91" i="14"/>
  <c r="C91" i="14"/>
  <c r="D91" i="14"/>
  <c r="G103" i="13" l="1"/>
  <c r="H103" i="13"/>
  <c r="E103" i="13"/>
  <c r="F103" i="13"/>
  <c r="C103" i="13"/>
  <c r="B103" i="13"/>
  <c r="D103" i="13"/>
  <c r="C92" i="14"/>
  <c r="B92" i="14"/>
  <c r="D92" i="14"/>
  <c r="G104" i="13" l="1"/>
  <c r="H104" i="13"/>
  <c r="E104" i="13"/>
  <c r="F104" i="13"/>
  <c r="B104" i="13"/>
  <c r="D104" i="13"/>
  <c r="C104" i="13"/>
  <c r="B93" i="14"/>
  <c r="C93" i="14"/>
  <c r="D93" i="14"/>
  <c r="G105" i="13" l="1"/>
  <c r="H105" i="13"/>
  <c r="E105" i="13"/>
  <c r="F105" i="13"/>
  <c r="B105" i="13"/>
  <c r="D105" i="13"/>
  <c r="C105" i="13"/>
  <c r="C94" i="14"/>
  <c r="D94" i="14"/>
  <c r="B94" i="14"/>
  <c r="G106" i="13" l="1"/>
  <c r="H106" i="13"/>
  <c r="E106" i="13"/>
  <c r="F106" i="13"/>
  <c r="D106" i="13"/>
  <c r="B106" i="13"/>
  <c r="C106" i="13"/>
  <c r="G107" i="13" l="1"/>
  <c r="H107" i="13"/>
  <c r="E107" i="13"/>
  <c r="F107" i="13"/>
  <c r="D107" i="13"/>
  <c r="C107" i="13"/>
  <c r="B107" i="13"/>
  <c r="G108" i="13" l="1"/>
  <c r="H108" i="13"/>
  <c r="E108" i="13"/>
  <c r="F108" i="13"/>
  <c r="B108" i="13"/>
  <c r="D108" i="13"/>
  <c r="C108" i="13"/>
  <c r="G109" i="13" l="1"/>
  <c r="H109" i="13"/>
  <c r="E109" i="13"/>
  <c r="F109" i="13"/>
  <c r="C109" i="13"/>
  <c r="D109" i="13"/>
  <c r="B109" i="13"/>
  <c r="G110" i="13" l="1"/>
  <c r="H110" i="13"/>
  <c r="E110" i="13"/>
  <c r="F110" i="13"/>
  <c r="C110" i="13"/>
  <c r="D110" i="13"/>
  <c r="B110" i="13"/>
  <c r="G111" i="13" l="1"/>
  <c r="H111" i="13"/>
  <c r="E111" i="13"/>
  <c r="F111" i="13"/>
  <c r="D111" i="13"/>
  <c r="B111" i="13"/>
  <c r="C111" i="13"/>
  <c r="G112" i="13" l="1"/>
  <c r="H112" i="13"/>
  <c r="E112" i="13"/>
  <c r="F112" i="13"/>
  <c r="C112" i="13"/>
  <c r="D112" i="13"/>
  <c r="B112" i="13"/>
  <c r="G113" i="13" l="1"/>
  <c r="H113" i="13"/>
  <c r="E113" i="13"/>
  <c r="F113" i="13"/>
  <c r="B113" i="13"/>
  <c r="D113" i="13"/>
  <c r="C113" i="13"/>
  <c r="G114" i="13" l="1"/>
  <c r="H114" i="13"/>
  <c r="E114" i="13"/>
  <c r="F114" i="13"/>
  <c r="B114" i="13"/>
  <c r="D114" i="13"/>
  <c r="C114" i="13"/>
  <c r="G115" i="13" l="1"/>
  <c r="H115" i="13"/>
  <c r="E115" i="13"/>
  <c r="F115" i="13"/>
  <c r="B115" i="13"/>
  <c r="C115" i="13"/>
  <c r="D115" i="13"/>
  <c r="G116" i="13" l="1"/>
  <c r="H116" i="13"/>
  <c r="E116" i="13"/>
  <c r="F116" i="13"/>
  <c r="D116" i="13"/>
  <c r="B116" i="13"/>
  <c r="C116" i="13"/>
  <c r="G117" i="13" l="1"/>
  <c r="H117" i="13"/>
  <c r="E117" i="13"/>
  <c r="F117" i="13"/>
  <c r="B117" i="13"/>
  <c r="C117" i="13"/>
  <c r="D117" i="13"/>
  <c r="G118" i="13" l="1"/>
  <c r="H118" i="13"/>
  <c r="E118" i="13"/>
  <c r="F118" i="13"/>
  <c r="D118" i="13"/>
  <c r="C118" i="13"/>
  <c r="B118" i="13"/>
  <c r="G119" i="13" l="1"/>
  <c r="H119" i="13"/>
  <c r="E119" i="13"/>
  <c r="F119" i="13"/>
  <c r="B119" i="13"/>
  <c r="D119" i="13"/>
  <c r="C119" i="13"/>
  <c r="G120" i="13" l="1"/>
  <c r="H120" i="13"/>
  <c r="E120" i="13"/>
  <c r="F120" i="13"/>
  <c r="D120" i="13"/>
  <c r="B120" i="13"/>
  <c r="C120" i="13"/>
  <c r="G121" i="13" l="1"/>
  <c r="H121" i="13"/>
  <c r="E121" i="13"/>
  <c r="F121" i="13"/>
  <c r="C121" i="13"/>
  <c r="B121" i="13"/>
  <c r="D121" i="13"/>
  <c r="G122" i="13" l="1"/>
  <c r="H122" i="13"/>
  <c r="E122" i="13"/>
  <c r="F122" i="13"/>
  <c r="D122" i="13"/>
  <c r="B122" i="13"/>
  <c r="C122" i="13"/>
  <c r="G123" i="13" l="1"/>
  <c r="H123" i="13"/>
  <c r="E123" i="13"/>
  <c r="F123" i="13"/>
  <c r="D123" i="13"/>
  <c r="C123" i="13"/>
  <c r="B123" i="13"/>
  <c r="G124" i="13" l="1"/>
  <c r="H124" i="13"/>
  <c r="E124" i="13"/>
  <c r="F124" i="13"/>
  <c r="B124" i="13"/>
  <c r="C124" i="13"/>
  <c r="D124" i="13"/>
  <c r="G125" i="13" l="1"/>
  <c r="H125" i="13"/>
  <c r="E125" i="13"/>
  <c r="F125" i="13"/>
  <c r="D125" i="13"/>
  <c r="B125" i="13"/>
  <c r="C125" i="13"/>
  <c r="G126" i="13" l="1"/>
  <c r="H126" i="13"/>
  <c r="E126" i="13"/>
  <c r="F126" i="13"/>
  <c r="D126" i="13"/>
  <c r="C126" i="13"/>
  <c r="B126" i="13"/>
  <c r="G127" i="13" l="1"/>
  <c r="H127" i="13"/>
  <c r="E127" i="13"/>
  <c r="F127" i="13"/>
  <c r="D127" i="13"/>
  <c r="C127" i="13"/>
  <c r="B127" i="13"/>
  <c r="G128" i="13" l="1"/>
  <c r="H128" i="13"/>
  <c r="E128" i="13"/>
  <c r="F128" i="13"/>
  <c r="B128" i="13"/>
  <c r="C128" i="13"/>
  <c r="D128" i="13"/>
  <c r="G129" i="13" l="1"/>
  <c r="H129" i="13"/>
  <c r="E129" i="13"/>
  <c r="F129" i="13"/>
  <c r="C129" i="13"/>
  <c r="D129" i="13"/>
  <c r="B129" i="13"/>
  <c r="G130" i="13" l="1"/>
  <c r="H130" i="13"/>
  <c r="E130" i="13"/>
  <c r="F130" i="13"/>
  <c r="D130" i="13"/>
  <c r="C130" i="13"/>
  <c r="B130" i="13"/>
  <c r="G131" i="13" l="1"/>
  <c r="H131" i="13"/>
  <c r="E131" i="13"/>
  <c r="F131" i="13"/>
  <c r="B131" i="13"/>
  <c r="C131" i="13"/>
  <c r="D131" i="13"/>
  <c r="G132" i="13" l="1"/>
  <c r="H132" i="13"/>
  <c r="E132" i="13"/>
  <c r="F132" i="13"/>
  <c r="C132" i="13"/>
  <c r="D132" i="13"/>
  <c r="B132" i="13"/>
  <c r="G133" i="13" l="1"/>
  <c r="H133" i="13"/>
  <c r="E133" i="13"/>
  <c r="F133" i="13"/>
  <c r="C133" i="13"/>
  <c r="B133" i="13"/>
  <c r="D133" i="13"/>
  <c r="G134" i="13" l="1"/>
  <c r="H134" i="13"/>
  <c r="E134" i="13"/>
  <c r="F134" i="13"/>
  <c r="B134" i="13"/>
  <c r="C134" i="13"/>
  <c r="D134" i="13"/>
  <c r="G135" i="13" l="1"/>
  <c r="H135" i="13"/>
  <c r="E135" i="13"/>
  <c r="F135" i="13"/>
  <c r="D135" i="13"/>
  <c r="B135" i="13"/>
  <c r="C135" i="13"/>
  <c r="G136" i="13" l="1"/>
  <c r="H136" i="13"/>
  <c r="E136" i="13"/>
  <c r="F136" i="13"/>
  <c r="C136" i="13"/>
  <c r="B136" i="13"/>
  <c r="D136" i="13"/>
  <c r="G137" i="13" l="1"/>
  <c r="H137" i="13"/>
  <c r="E137" i="13"/>
  <c r="F137" i="13"/>
  <c r="C137" i="13"/>
  <c r="B137" i="13"/>
  <c r="D137" i="13"/>
  <c r="G138" i="13" l="1"/>
  <c r="H138" i="13"/>
  <c r="E138" i="13"/>
  <c r="F138" i="13"/>
  <c r="D138" i="13"/>
  <c r="B138" i="13"/>
  <c r="C138" i="13"/>
  <c r="G139" i="13" l="1"/>
  <c r="H139" i="13"/>
  <c r="E139" i="13"/>
  <c r="F139" i="13"/>
  <c r="C139" i="13"/>
  <c r="B139" i="13"/>
  <c r="D139" i="13"/>
  <c r="G140" i="13" l="1"/>
  <c r="H140" i="13"/>
  <c r="E140" i="13"/>
  <c r="F140" i="13"/>
  <c r="C140" i="13"/>
  <c r="B140" i="13"/>
  <c r="D140" i="13"/>
  <c r="G141" i="13" l="1"/>
  <c r="H141" i="13"/>
  <c r="E141" i="13"/>
  <c r="F141" i="13"/>
  <c r="B141" i="13"/>
  <c r="C141" i="13"/>
  <c r="D141" i="13"/>
  <c r="G142" i="13" l="1"/>
  <c r="H142" i="13"/>
  <c r="E142" i="13"/>
  <c r="F142" i="13"/>
  <c r="D142" i="13"/>
  <c r="C142" i="13"/>
  <c r="B142" i="13"/>
  <c r="G143" i="13" l="1"/>
  <c r="H143" i="13"/>
  <c r="E143" i="13"/>
  <c r="F143" i="13"/>
  <c r="B143" i="13"/>
  <c r="D143" i="13"/>
  <c r="C143" i="13"/>
  <c r="G144" i="13" l="1"/>
  <c r="H144" i="13"/>
  <c r="E144" i="13"/>
  <c r="F144" i="13"/>
  <c r="C144" i="13"/>
  <c r="D144" i="13"/>
  <c r="B144" i="13"/>
  <c r="G145" i="13" l="1"/>
  <c r="H145" i="13"/>
  <c r="E145" i="13"/>
  <c r="F145" i="13"/>
  <c r="C145" i="13"/>
  <c r="B145" i="13"/>
  <c r="D145" i="13"/>
  <c r="G146" i="13" l="1"/>
  <c r="H146" i="13"/>
  <c r="E146" i="13"/>
  <c r="F146" i="13"/>
  <c r="B146" i="13"/>
  <c r="D146" i="13"/>
  <c r="C146" i="13"/>
  <c r="G147" i="13" l="1"/>
  <c r="E147" i="13"/>
  <c r="F147" i="13"/>
  <c r="H147" i="13"/>
  <c r="C147" i="13"/>
  <c r="B147" i="13"/>
  <c r="D147" i="13"/>
  <c r="G149" i="13" l="1"/>
  <c r="E149" i="13"/>
  <c r="H149" i="13"/>
  <c r="F149" i="13"/>
  <c r="B149" i="13"/>
  <c r="D149" i="13"/>
  <c r="C149" i="13"/>
  <c r="G148" i="13"/>
  <c r="E148" i="13"/>
  <c r="F148" i="13"/>
  <c r="H148" i="13"/>
  <c r="B148" i="13"/>
  <c r="D148" i="13"/>
  <c r="C148" i="13"/>
  <c r="G151" i="13" l="1"/>
  <c r="E151" i="13"/>
  <c r="H151" i="13"/>
  <c r="F151" i="13"/>
  <c r="G150" i="13"/>
  <c r="E150" i="13"/>
  <c r="F150" i="13"/>
  <c r="H150" i="13"/>
  <c r="C150" i="13"/>
  <c r="B150" i="13"/>
  <c r="D150" i="13"/>
  <c r="C151" i="13"/>
  <c r="B151" i="13"/>
  <c r="D151" i="13"/>
  <c r="G152" i="13" l="1"/>
  <c r="F152" i="13"/>
  <c r="E152" i="13"/>
  <c r="H152" i="13"/>
  <c r="B152" i="13"/>
  <c r="D152" i="13"/>
  <c r="C152" i="13"/>
  <c r="G153" i="13" l="1"/>
  <c r="E153" i="13"/>
  <c r="F153" i="13"/>
  <c r="H153" i="13"/>
  <c r="C153" i="13"/>
  <c r="B153" i="13"/>
  <c r="D153" i="13"/>
  <c r="G154" i="13" l="1"/>
  <c r="F154" i="13"/>
  <c r="H154" i="13"/>
  <c r="E154" i="13"/>
  <c r="B154" i="13"/>
  <c r="D154" i="13"/>
  <c r="C154" i="13"/>
  <c r="G155" i="13" l="1"/>
  <c r="H155" i="13"/>
  <c r="E155" i="13"/>
  <c r="F155" i="13"/>
  <c r="D155" i="13"/>
  <c r="C155" i="13"/>
  <c r="B155" i="13"/>
  <c r="G156" i="13" l="1"/>
  <c r="E156" i="13"/>
  <c r="F156" i="13"/>
  <c r="H156" i="13"/>
  <c r="C156" i="13"/>
  <c r="D156" i="13"/>
  <c r="B156" i="13"/>
  <c r="G157" i="13" l="1"/>
  <c r="E157" i="13"/>
  <c r="F157" i="13"/>
  <c r="H157" i="13"/>
  <c r="B157" i="13"/>
  <c r="C157" i="13"/>
  <c r="D157" i="13"/>
</calcChain>
</file>

<file path=xl/sharedStrings.xml><?xml version="1.0" encoding="utf-8"?>
<sst xmlns="http://schemas.openxmlformats.org/spreadsheetml/2006/main" count="2477" uniqueCount="792">
  <si>
    <t>Closed LLFCs</t>
  </si>
  <si>
    <t>Geographical name</t>
  </si>
  <si>
    <t>Notes:</t>
  </si>
  <si>
    <t>Metered voltage, respective periods and associated LLFCs</t>
  </si>
  <si>
    <t>Period 1</t>
  </si>
  <si>
    <t>Period 2</t>
  </si>
  <si>
    <t>Period 3</t>
  </si>
  <si>
    <t>Period 4</t>
  </si>
  <si>
    <t>Associated LLFC</t>
  </si>
  <si>
    <t>Site</t>
  </si>
  <si>
    <t>Demand</t>
  </si>
  <si>
    <t>Generation</t>
  </si>
  <si>
    <t>Time periods</t>
  </si>
  <si>
    <t>Notes</t>
  </si>
  <si>
    <t>Saturday and Sunday
All Year</t>
  </si>
  <si>
    <t>List of data tables in this workbook</t>
  </si>
  <si>
    <t>Worksheet</t>
  </si>
  <si>
    <t>Information</t>
  </si>
  <si>
    <t>Back to Overview</t>
  </si>
  <si>
    <t xml:space="preserve">Annex 3 contains details of any preserved and additional charges that are valid at this time. </t>
  </si>
  <si>
    <t>Status</t>
  </si>
  <si>
    <t>Effective From</t>
  </si>
  <si>
    <t>Open LLFCs</t>
  </si>
  <si>
    <t>PCs</t>
  </si>
  <si>
    <t>Fixed charge p/MPAN/day</t>
  </si>
  <si>
    <t>Capacity charge p/kVA/day</t>
  </si>
  <si>
    <t>Notes to users of this spreadsheet</t>
  </si>
  <si>
    <t>Notes to DNOs populating this spreadsheet</t>
  </si>
  <si>
    <t>Annex 5 LLFs</t>
  </si>
  <si>
    <t>Name</t>
  </si>
  <si>
    <t>Note: The list of MPANs / MSIDs provided may be incomplete; the DNO reserves the right to apply the listed charges to any other MPANs / MSIDs associated with the site.</t>
  </si>
  <si>
    <t>Unique billing identifier</t>
  </si>
  <si>
    <t>Standard Settlement Configuration Id</t>
  </si>
  <si>
    <t>Standard Settlement Configuration Desc</t>
  </si>
  <si>
    <t>Common Decode</t>
  </si>
  <si>
    <t>10-hour OP</t>
  </si>
  <si>
    <t>10-hour OP + w/e</t>
  </si>
  <si>
    <t>10.5-hour OP</t>
  </si>
  <si>
    <t>11 Hour OP</t>
  </si>
  <si>
    <t>11.5-hour OP</t>
  </si>
  <si>
    <t>11-hour OP</t>
  </si>
  <si>
    <t>8.5-hour OP</t>
  </si>
  <si>
    <t>9-hour OP</t>
  </si>
  <si>
    <t>11-hour OP + Summer</t>
  </si>
  <si>
    <t>11-hour OP + w/e</t>
  </si>
  <si>
    <t>11-hour OP + w/e &amp; Summer</t>
  </si>
  <si>
    <t>11-hour OP + weekends</t>
  </si>
  <si>
    <t>12-hour  OP + w/e &amp; Summer</t>
  </si>
  <si>
    <t>12-hour night</t>
  </si>
  <si>
    <t>12-hour OP</t>
  </si>
  <si>
    <t>8-hour OP (see also SSC 427)</t>
  </si>
  <si>
    <t>12-hour OP + Summer</t>
  </si>
  <si>
    <t>12.5-hour OP</t>
  </si>
  <si>
    <t>12.5-hour OP + Summer</t>
  </si>
  <si>
    <t>12.5-hour OP + w/e</t>
  </si>
  <si>
    <t>12.5-hour OP + w/e &amp; Summer</t>
  </si>
  <si>
    <t>14-hour E7</t>
  </si>
  <si>
    <t>14-hour Off Peak</t>
  </si>
  <si>
    <t>14-hour OP + Sun</t>
  </si>
  <si>
    <t>14.5-hour OP</t>
  </si>
  <si>
    <t>14.5-hour OP + Summer</t>
  </si>
  <si>
    <t>split 7-hour E7</t>
  </si>
  <si>
    <t>14.5-hour OP + w/e</t>
  </si>
  <si>
    <t>14.5-hour OP + w/e &amp; Summer</t>
  </si>
  <si>
    <t>15-hour OP</t>
  </si>
  <si>
    <t>15-hour OP + w/e &amp; Summer</t>
  </si>
  <si>
    <t>15.5-hour OP</t>
  </si>
  <si>
    <t>15.5-hour OP + Summer</t>
  </si>
  <si>
    <t>15.5-hour OP + w/e</t>
  </si>
  <si>
    <t>15.5-hour OP + w/e &amp; Summer</t>
  </si>
  <si>
    <t>2-rate terms</t>
  </si>
  <si>
    <t>2-rate SToD</t>
  </si>
  <si>
    <t>2-rate variable SToD</t>
  </si>
  <si>
    <t>7-hour E7</t>
  </si>
  <si>
    <t>3-rate SToD</t>
  </si>
  <si>
    <t>Dom/Non-dom Seasonal (link SSC 0342)</t>
  </si>
  <si>
    <t>3-rate variable</t>
  </si>
  <si>
    <t>4-rate SToD</t>
  </si>
  <si>
    <t>5-rate SToD</t>
  </si>
  <si>
    <t>6-rate SToD</t>
  </si>
  <si>
    <t>7-hour OP (see also SSC 0185)</t>
  </si>
  <si>
    <t>Smart 7, heating</t>
  </si>
  <si>
    <t>7-hour E7 (Cornwall &amp; def reinforcement)</t>
  </si>
  <si>
    <t>Supertariff heating</t>
  </si>
  <si>
    <t>7-hour E7 (differential switching)</t>
  </si>
  <si>
    <t>7-hour night</t>
  </si>
  <si>
    <t>Key Meter pseudo 2-rate</t>
  </si>
  <si>
    <t>Economy 7 Day &amp; Night</t>
  </si>
  <si>
    <t>7-hour OP</t>
  </si>
  <si>
    <t>7-hour variable E7 (Menter B)</t>
  </si>
  <si>
    <t>7-hour variable E7 (Menter A)</t>
  </si>
  <si>
    <t>8-hour E7</t>
  </si>
  <si>
    <t>8-hour night</t>
  </si>
  <si>
    <t>10-hour night</t>
  </si>
  <si>
    <t>8-hour OP</t>
  </si>
  <si>
    <t>8-hour OP + Summer</t>
  </si>
  <si>
    <t>8-hour OP + w/e</t>
  </si>
  <si>
    <t>8-hour OP + w/e &amp; Summer</t>
  </si>
  <si>
    <t>8-hour OP + weekends</t>
  </si>
  <si>
    <t>9-hour night</t>
  </si>
  <si>
    <t>9-hour night (differential switching)</t>
  </si>
  <si>
    <t>9-hour OP + w/e</t>
  </si>
  <si>
    <t>Boiler</t>
  </si>
  <si>
    <t>Budget Warmth</t>
  </si>
  <si>
    <t>Flexiheat Day/Evening/Weekend</t>
  </si>
  <si>
    <t>Flexiheat (weather) Day/Evening/Weekend</t>
  </si>
  <si>
    <t>Superdeal Day/Night</t>
  </si>
  <si>
    <t>Domestic heating tariff</t>
  </si>
  <si>
    <t>Superdeal (weather) Day/Night</t>
  </si>
  <si>
    <t>E10 type 1 (general purpose)</t>
  </si>
  <si>
    <t>7-hour OP (see also SSC 186)</t>
  </si>
  <si>
    <t>Domestic E9 A</t>
  </si>
  <si>
    <t>13-hour OP</t>
  </si>
  <si>
    <t>Evening/night</t>
  </si>
  <si>
    <t>Evening/Weekend</t>
  </si>
  <si>
    <t>12-hour Evening/Weekend</t>
  </si>
  <si>
    <t>Domestic E9 B</t>
  </si>
  <si>
    <t>Evening/Weekend E7</t>
  </si>
  <si>
    <t>3-rate heating, (link SSC 0343)</t>
  </si>
  <si>
    <t>Grain Drying</t>
  </si>
  <si>
    <t>Grain drying</t>
  </si>
  <si>
    <t>Heating</t>
  </si>
  <si>
    <t>Local Authority Heating</t>
  </si>
  <si>
    <t>Dom &amp; Non-dom Seasonal (link SSC 0128)</t>
  </si>
  <si>
    <t>3-rate heating, water heating</t>
  </si>
  <si>
    <t>7-hour E7, Day + Night (link SSC 0345)</t>
  </si>
  <si>
    <t>7-hour E7, Day + Night (link SSC 0344)</t>
  </si>
  <si>
    <t>Non-Standard OP (8+3 hour)</t>
  </si>
  <si>
    <t>Non-Standard OP</t>
  </si>
  <si>
    <t>Warmwise heating</t>
  </si>
  <si>
    <t>Flexiheat heating</t>
  </si>
  <si>
    <t>Flexiheat (weather) heating</t>
  </si>
  <si>
    <t>Superdeal heating</t>
  </si>
  <si>
    <t>Smart 7, Day/Night</t>
  </si>
  <si>
    <t>split 10-hour Heatwise</t>
  </si>
  <si>
    <t>Summer &amp; Winter w/e</t>
  </si>
  <si>
    <t>Summer Unrestricted</t>
  </si>
  <si>
    <t>Unrestricted</t>
  </si>
  <si>
    <t>Warmwise Day/Night</t>
  </si>
  <si>
    <t>9-hour heating</t>
  </si>
  <si>
    <t>12-hour OP + w/e</t>
  </si>
  <si>
    <t>15-hour OP + w/e</t>
  </si>
  <si>
    <t>E10 type 1(heating circuit)</t>
  </si>
  <si>
    <t>Redring Boiler (general purpose)</t>
  </si>
  <si>
    <t>Redring Boiler (heating circuit)</t>
  </si>
  <si>
    <t>Cyclocontrol 3</t>
  </si>
  <si>
    <t>Cyclocontrol 4</t>
  </si>
  <si>
    <t>Cyclocontrol 5</t>
  </si>
  <si>
    <t>Cyclocontrol 6</t>
  </si>
  <si>
    <t>Cyclocontrol 7</t>
  </si>
  <si>
    <t>Cyclocontrol 8</t>
  </si>
  <si>
    <t>Cyclocontrol 9</t>
  </si>
  <si>
    <t>Cyclocontrol 10</t>
  </si>
  <si>
    <t>Cyclocontrol 11</t>
  </si>
  <si>
    <t>Cyclocontrol 12</t>
  </si>
  <si>
    <t>Cyclocontrol 13</t>
  </si>
  <si>
    <t>Cyclocontrol 14</t>
  </si>
  <si>
    <t>Cyclocontrol 15</t>
  </si>
  <si>
    <t>Cyclocontrol 16</t>
  </si>
  <si>
    <t>Cyclocontrol 17</t>
  </si>
  <si>
    <t>Cyclocontrol 18</t>
  </si>
  <si>
    <t>Cyclocontrol 19</t>
  </si>
  <si>
    <t>Cyclocontrol 20</t>
  </si>
  <si>
    <t>Cyclocontrol 21</t>
  </si>
  <si>
    <t>Superdeal (weather) heating</t>
  </si>
  <si>
    <t>Day/Night (White meter)</t>
  </si>
  <si>
    <t>Unmetered Type A ("flat" profile)</t>
  </si>
  <si>
    <t>U</t>
  </si>
  <si>
    <t>Unmetered B ("dusk-to-dawn")</t>
  </si>
  <si>
    <t>Unmetered C ("half-night &amp; pre-dawn")</t>
  </si>
  <si>
    <t>Unmetered D ("dawn-to-dusk")</t>
  </si>
  <si>
    <t>12 Hour OP</t>
  </si>
  <si>
    <t>Domestic 3-rate heating</t>
  </si>
  <si>
    <t>3-Rate Seasonal</t>
  </si>
  <si>
    <t>Lifestyle Tariff</t>
  </si>
  <si>
    <t>Split 7-hour E7</t>
  </si>
  <si>
    <t>3-rate ToW</t>
  </si>
  <si>
    <t>7-hour variable E7</t>
  </si>
  <si>
    <t>12 Hours OP</t>
  </si>
  <si>
    <t>8 Hours OP</t>
  </si>
  <si>
    <t>10.5 Hours OP</t>
  </si>
  <si>
    <t>Weekender Tariff (V1)</t>
  </si>
  <si>
    <t>Weekender Tariff (V2)</t>
  </si>
  <si>
    <t>Maximum Demand Register</t>
  </si>
  <si>
    <t>Economy 7 - all purpose tariff G63</t>
  </si>
  <si>
    <t>split 7hr o/p</t>
  </si>
  <si>
    <t>Split 7hr E7</t>
  </si>
  <si>
    <t>14.5 hr o/p</t>
  </si>
  <si>
    <t>Micro-PV Export Import Profile Class 1</t>
  </si>
  <si>
    <t>G</t>
  </si>
  <si>
    <t>Micro-PV Export Import Profile Class 2</t>
  </si>
  <si>
    <t>Micro-PV Export Import Profile Class 3</t>
  </si>
  <si>
    <t>Micro-PV Export Import Profile Class 4</t>
  </si>
  <si>
    <t>Micro-PV Export Import Profile Class 5</t>
  </si>
  <si>
    <t>Micro-PV Export Import Profile Class 6</t>
  </si>
  <si>
    <t>Micro-PV Export Import Profile Class 7</t>
  </si>
  <si>
    <t>Micro-PV Export Import Profile Class 8</t>
  </si>
  <si>
    <t>Micro-CHP Export Import Profile Class 1</t>
  </si>
  <si>
    <t>Micro-CHP Export Import Profile Class 2</t>
  </si>
  <si>
    <t>Micro-CHP Export Import Profile Class 3</t>
  </si>
  <si>
    <t>Micro-CHP Export Import Profile Class 4</t>
  </si>
  <si>
    <t>Micro-CHP Export Import Profile Class 5</t>
  </si>
  <si>
    <t>Micro-CHP Export Import Profile Class 6</t>
  </si>
  <si>
    <t>Micro-CHP Export Import Profile Class 7</t>
  </si>
  <si>
    <t>Micro-CHP Export Import Profile Class 8</t>
  </si>
  <si>
    <t>Other Sml Export SSC any import Profile</t>
  </si>
  <si>
    <t>8.5-hour OP + w/e</t>
  </si>
  <si>
    <t>16-hour OP + w/e</t>
  </si>
  <si>
    <t>20-hour OP + w/e</t>
  </si>
  <si>
    <t>20-hour OP + w/e + summer</t>
  </si>
  <si>
    <t>8.5 hour WM</t>
  </si>
  <si>
    <t>8.5 hour WM Heating</t>
  </si>
  <si>
    <t>Weathercall heating</t>
  </si>
  <si>
    <t>18-hour dynamic</t>
  </si>
  <si>
    <t>Crop&amp;Air Conditioning</t>
  </si>
  <si>
    <t>E7 accompanying Birmingam W'call</t>
  </si>
  <si>
    <t>Birmingham Weathercall</t>
  </si>
  <si>
    <t>E7 accompanying Manchester W'call</t>
  </si>
  <si>
    <t>Manchester Weathercall</t>
  </si>
  <si>
    <t>E7 accompanying Anglesey W'call</t>
  </si>
  <si>
    <t>Anglesey Weathercall</t>
  </si>
  <si>
    <t>Two rate with 8 hours night</t>
  </si>
  <si>
    <t>Dynamic</t>
  </si>
  <si>
    <t>11 Hours OP</t>
  </si>
  <si>
    <t>8 Hours OP + Weekends</t>
  </si>
  <si>
    <t>15 Hours OP + Weekends</t>
  </si>
  <si>
    <t>15 Hours Nov - April/24 Hours May - Oct</t>
  </si>
  <si>
    <t>2 rate</t>
  </si>
  <si>
    <t>Unmetered Type A ("flat " profile)</t>
  </si>
  <si>
    <t>Seasonal ToD</t>
  </si>
  <si>
    <t>Split 10 hr E10</t>
  </si>
  <si>
    <t>NHH Export Hydro Profile Class</t>
  </si>
  <si>
    <t>NHH Export Wind Profile Class</t>
  </si>
  <si>
    <t>Smart Meter 3 Rate Time of Day</t>
  </si>
  <si>
    <t>10 hour Evening/Weekend</t>
  </si>
  <si>
    <t>Two rate with 20 hours night</t>
  </si>
  <si>
    <t>Three Rate Peak Day Other</t>
  </si>
  <si>
    <t>4 rate weekday/2 rate weekend</t>
  </si>
  <si>
    <t>4 Rate Weekday/2 rate Weekend (BST)</t>
  </si>
  <si>
    <t>Unrestricted with  Weekday Peak</t>
  </si>
  <si>
    <t>Unrestricted with Peak</t>
  </si>
  <si>
    <t>Economy 7 with Weekday Peak</t>
  </si>
  <si>
    <t>Economy 7 with Peak</t>
  </si>
  <si>
    <t>Evening Weekend and Weekday Peak (smart)</t>
  </si>
  <si>
    <t>Evening Weekend with Peak</t>
  </si>
  <si>
    <t>Evening Weekend Night and Peak</t>
  </si>
  <si>
    <t>Evening Weekend with Night (BST)</t>
  </si>
  <si>
    <t>3 Rate with Weekday Peak</t>
  </si>
  <si>
    <t>Smart meter trial - time of use 3 rate</t>
  </si>
  <si>
    <t>General Purpose 2 Rate (paired with 0980</t>
  </si>
  <si>
    <t>E10 Heating Single Rate (prd with 0981)</t>
  </si>
  <si>
    <t>Evening/Weekend - BST</t>
  </si>
  <si>
    <t>Change implemented</t>
  </si>
  <si>
    <t>Date</t>
  </si>
  <si>
    <t>Comments</t>
  </si>
  <si>
    <t>Nodal prices</t>
  </si>
  <si>
    <t>Reactive power charge
p/kVArh</t>
  </si>
  <si>
    <t>Local charge 1
£/kVA</t>
  </si>
  <si>
    <t>Remote charge 1
£/kVA</t>
  </si>
  <si>
    <t>2 Rate Saturday Off Peak</t>
  </si>
  <si>
    <t>LLFC</t>
  </si>
  <si>
    <t>Import MPANs/MSIDs</t>
  </si>
  <si>
    <t>Export MPANs/MSIDs</t>
  </si>
  <si>
    <t>Annex 3 Preserved charges</t>
  </si>
  <si>
    <t>Annex 4 LDNO charges</t>
  </si>
  <si>
    <t xml:space="preserve">DNOs must endeavour to maintain consistency in the structure of this spreadsheet.
Any changes to the structure must be noted in the 'Notes to users of this spreadsheet'
</t>
  </si>
  <si>
    <t>Generic demand and generation LLFs</t>
  </si>
  <si>
    <t>Metered voltage</t>
  </si>
  <si>
    <t>Node/Zone ID</t>
  </si>
  <si>
    <t>Import
Unique Identifier</t>
  </si>
  <si>
    <t>Export
Unique Identifier</t>
  </si>
  <si>
    <t>Export Unique Identifier</t>
  </si>
  <si>
    <t>Import
fixed charge
(p/day)</t>
  </si>
  <si>
    <t>Export
fixed charge
(p/day)</t>
  </si>
  <si>
    <t>Red Time Band</t>
  </si>
  <si>
    <t>Amber Time Band</t>
  </si>
  <si>
    <t>Green Time Band</t>
  </si>
  <si>
    <t>Monday to Friday 
(Including Bank Holidays)
All Year</t>
  </si>
  <si>
    <t>Monday to Friday 
(Including Bank Holidays)
November to February Inclusive</t>
  </si>
  <si>
    <t>Super Red Time Band</t>
  </si>
  <si>
    <t>Black Time Band</t>
  </si>
  <si>
    <t>Yellow Time Band</t>
  </si>
  <si>
    <t>Time Periods for Designated EHV Properties</t>
  </si>
  <si>
    <t>General Purpose 2 Rate (paired wth 0950)</t>
  </si>
  <si>
    <t>E10 Heating Single Rate (prd wth 0949)</t>
  </si>
  <si>
    <t>E9 Heating</t>
  </si>
  <si>
    <t>General Purpose 2 Rate (paired wth 0951)</t>
  </si>
  <si>
    <t>Saturday Off Peak (9-5)</t>
  </si>
  <si>
    <t>Sunday Off Peak (9-5)</t>
  </si>
  <si>
    <t>Evening Saver</t>
  </si>
  <si>
    <t>Comfort Booster</t>
  </si>
  <si>
    <t xml:space="preserve">Please use this spreadsheet with reference to the LC14 use of system charging statement. </t>
  </si>
  <si>
    <t>Saturday and Sunday
All year</t>
  </si>
  <si>
    <t>Maximum import or export capacity
kVA</t>
  </si>
  <si>
    <t>Excess reactive units 
kVArh</t>
  </si>
  <si>
    <t>Tariff components</t>
  </si>
  <si>
    <t>Number of days in consumption period
i.e. 365 if one year</t>
  </si>
  <si>
    <t>Enter current consumption details</t>
  </si>
  <si>
    <t>Charge components</t>
  </si>
  <si>
    <t>Enter forecast consumption details 
(if different)</t>
  </si>
  <si>
    <t>Current consumption period charges</t>
  </si>
  <si>
    <t>Forecast consumption period charges</t>
  </si>
  <si>
    <t>Reactive power charge
£</t>
  </si>
  <si>
    <t>Capacity charge
£</t>
  </si>
  <si>
    <t>Fixed charge
£</t>
  </si>
  <si>
    <t>Total charge
£</t>
  </si>
  <si>
    <t>Charge calculator is a tool to help you estimate your distribution charges using current consumption data and forecast consumption data.</t>
  </si>
  <si>
    <t>Charge calculator</t>
  </si>
  <si>
    <t>Unit 1
£</t>
  </si>
  <si>
    <t>Unit 2
£</t>
  </si>
  <si>
    <t>Unit 3
£</t>
  </si>
  <si>
    <t>Maximum import capacity
kVA</t>
  </si>
  <si>
    <t>Maximum export capacity
kVA</t>
  </si>
  <si>
    <t>Export
Super Red
kWh</t>
  </si>
  <si>
    <t>Import
fixed charge
£</t>
  </si>
  <si>
    <t>Import
super red
kWh</t>
  </si>
  <si>
    <t>Import 
super red charge
£</t>
  </si>
  <si>
    <t>Export super red charge
£</t>
  </si>
  <si>
    <t>Export fixed charge
£</t>
  </si>
  <si>
    <t>Import
capacity charge
£</t>
  </si>
  <si>
    <t>Export capacity charge
£</t>
  </si>
  <si>
    <t>Import total charge
£</t>
  </si>
  <si>
    <t>Export total charge
£</t>
  </si>
  <si>
    <t>These charges are estimates based on tariff selected and consumption values entered.</t>
  </si>
  <si>
    <t>These charges are estimates based on site selected and consumption values entered.</t>
  </si>
  <si>
    <t>Step 1, Choose your tariff using the drop down list in cell B10</t>
  </si>
  <si>
    <t>Step 3, Enter a forecast of consumption if required in cells C14:I14</t>
  </si>
  <si>
    <t>Step 1, Choose your tariff using the drop down list in cell L10</t>
  </si>
  <si>
    <t>Step 3, Enter a forecast of consumption if required in cells M14:T14</t>
  </si>
  <si>
    <r>
      <rPr>
        <sz val="12"/>
        <rFont val="Arial"/>
        <family val="2"/>
      </rPr>
      <t>Tariff details</t>
    </r>
    <r>
      <rPr>
        <sz val="10"/>
        <rFont val="Arial"/>
        <family val="2"/>
      </rPr>
      <t xml:space="preserve">
Choose tariff name from drop down box below</t>
    </r>
  </si>
  <si>
    <r>
      <rPr>
        <sz val="12"/>
        <rFont val="Arial"/>
        <family val="2"/>
      </rPr>
      <t>Site details</t>
    </r>
    <r>
      <rPr>
        <sz val="10"/>
        <rFont val="Arial"/>
        <family val="2"/>
      </rPr>
      <t xml:space="preserve">
Choose the site name from the drop down box below</t>
    </r>
  </si>
  <si>
    <t xml:space="preserve">Step 2, After selecting a tariff in step 1, Cells C12-I12 will generate headings, please enter your consumption in cells C13:I13 underneath each heading generated (if no heading leave cell blank)
</t>
  </si>
  <si>
    <t xml:space="preserve">Step 2, After selecting a tariff in step 1, Cells M12-T12 will generate headings, please enter your consumption in cells M13:T13 underneath each heading generated (if no heading leave cell blank)
</t>
  </si>
  <si>
    <t>Saturday Off Peak (24 Hrs)</t>
  </si>
  <si>
    <t>Sunday Off Peak (24 Hrs)</t>
  </si>
  <si>
    <t>Import
LLF
period 2</t>
  </si>
  <si>
    <t>Import
LLF
period 1</t>
  </si>
  <si>
    <t>Import
LLF
period 3</t>
  </si>
  <si>
    <t>Import
LLF
period 4</t>
  </si>
  <si>
    <t>Import
LLF
period 5</t>
  </si>
  <si>
    <t>Export
LLF
period 1</t>
  </si>
  <si>
    <t>Export
LLF
period 2</t>
  </si>
  <si>
    <t>Export
LLF
period 3</t>
  </si>
  <si>
    <t>Export
LLF
period 4</t>
  </si>
  <si>
    <t>Export
LLF
period 5</t>
  </si>
  <si>
    <t>Import
capacity charge
(p/kVA/day)</t>
  </si>
  <si>
    <t>Export
capacity charge
(p/kVA/day)</t>
  </si>
  <si>
    <t>Import
Super Red
unit charge
(p/kWh)</t>
  </si>
  <si>
    <t>Export
Super Red
unit charge
(p/kWh)</t>
  </si>
  <si>
    <t>The drop down list on the charge calculator can be expanded by unprotecting the charge calculator sheet and selecting 'data', 'data validation...' and then expanding the 'source' data range. The sheet can then be protected.</t>
  </si>
  <si>
    <t>Final</t>
  </si>
  <si>
    <t>Company and Licence name, charging year, effective from, status</t>
  </si>
  <si>
    <t>Company and Licence name</t>
  </si>
  <si>
    <t>Year</t>
  </si>
  <si>
    <t>Tariff name</t>
  </si>
  <si>
    <t>Exceeded capacity charge
p/kVA/day</t>
  </si>
  <si>
    <t>Import
exceeded capacity charge
(p/kVA/day)</t>
  </si>
  <si>
    <t>Export
exceeded capacity charge
(p/kVA/day)</t>
  </si>
  <si>
    <t>Average daily exceeded capacity
kVA</t>
  </si>
  <si>
    <t>Exceeded capacity charge
£</t>
  </si>
  <si>
    <t>Import exceeded capacity charge
£</t>
  </si>
  <si>
    <t>Export exceeded capacity charge
£</t>
  </si>
  <si>
    <t>This table has intentionally been left blank. The line loss factors that are approved by the BSC Panel for the applicable year and consequently published on the Elexon website will take precedence and be used in Settlement. This annex will be re-published once these values are available.</t>
  </si>
  <si>
    <t>Annex 6 - Charges for New or Amended Designated EHV Properties</t>
  </si>
  <si>
    <t xml:space="preserve">Note: The list of MPANs/MSIDs provided may be incomplete; the DNO reserves the right to apply the listed charges to any other MPANs/MSIDs associated with the site. If sites appear in both Annex 2 and Annex 6, the charges in Annex 6 take precedence.
Where an existing Designated EHV Property is modified and energised in the charging year, we may revise the EDCM charges for the modified Designated EHV Property. </t>
  </si>
  <si>
    <t>Annex 5 has been intentionally left blank as this charging statement is published a complete year before the LLFs have been audited.
The line loss factors that are approved by the BSC Panel for the applicable year and consequently published on the Elexon website will take precedence and be used in Settlement. This annex will be re-published with these values once they are available.</t>
  </si>
  <si>
    <t>Annex 6  Charges for New or Amended Designated EHV Properties</t>
  </si>
  <si>
    <t>Effective from date</t>
  </si>
  <si>
    <t>Monday to Friday 
(Including Bank Holidays)
April to October Inclusive and March</t>
  </si>
  <si>
    <t>Domestic Aggregated</t>
  </si>
  <si>
    <t>Non-Domestic Aggregated (related MPAN)</t>
  </si>
  <si>
    <t>Unmetered Supplies</t>
  </si>
  <si>
    <t>LV Generation Aggregated</t>
  </si>
  <si>
    <t>LV Sub Generation Aggregated</t>
  </si>
  <si>
    <t>LV Generation Site Specific</t>
  </si>
  <si>
    <t>LV Generation Site Specific no RP charge</t>
  </si>
  <si>
    <t>LV Sub Generation Site Specific</t>
  </si>
  <si>
    <t>LV Sub Generation Site Specific no RP charge</t>
  </si>
  <si>
    <t>HV Generation Site Specific</t>
  </si>
  <si>
    <t>HV Generation Site Specific no RP charge</t>
  </si>
  <si>
    <t>Time Bands for LV and HV Designated Properties</t>
  </si>
  <si>
    <t>Time Bands for Unmetered Properties</t>
  </si>
  <si>
    <t>Red/black unit charge
p/kWh</t>
  </si>
  <si>
    <t>Amber/yellow unit charge
p/kWh</t>
  </si>
  <si>
    <t>Green unit charge
p/kWh</t>
  </si>
  <si>
    <t>A/R</t>
  </si>
  <si>
    <t>Notes updated</t>
  </si>
  <si>
    <t>Updated to reflect DCP 268 which delinks all tariffs from the TPR bands</t>
  </si>
  <si>
    <t>Code 1 &amp; 2 changed to A</t>
  </si>
  <si>
    <t>Code O changed to A/R</t>
  </si>
  <si>
    <t>Removed TPR</t>
  </si>
  <si>
    <t>Removed TPR lookup element as this no longer effects which rate to apply</t>
  </si>
  <si>
    <t>A</t>
  </si>
  <si>
    <t>LV and HV designated properties and Unmetered Supplies tariff calculator</t>
  </si>
  <si>
    <t>EHV designated property calculator</t>
  </si>
  <si>
    <t>LDNO LV: Non-Domestic Aggregated (related MPAN)</t>
  </si>
  <si>
    <t>LDNO LV: Unmetered Supplies</t>
  </si>
  <si>
    <t>LDNO LV: LV Generation Aggregated</t>
  </si>
  <si>
    <t>LDNO LV: LV Generation Site Specific</t>
  </si>
  <si>
    <t>LDNO HV: Non-Domestic Aggregated (related MPAN)</t>
  </si>
  <si>
    <t>LDNO HV: Unmetered Supplies</t>
  </si>
  <si>
    <t>LDNO HV: LV Generation Aggregated</t>
  </si>
  <si>
    <t>LDNO HV: LV Sub Generation Aggregated</t>
  </si>
  <si>
    <t>LDNO HV: LV Generation Site Specific</t>
  </si>
  <si>
    <t>LDNO HV: LV Sub Generation Site Specific</t>
  </si>
  <si>
    <t>LDNO HV: HV Generation Site Specific</t>
  </si>
  <si>
    <t>LDNO HVplus: Non-Domestic Aggregated (related MPAN)</t>
  </si>
  <si>
    <t>LDNO HVplus: Unmetered Supplies</t>
  </si>
  <si>
    <t>LDNO HVplus: LV Generation Aggregated</t>
  </si>
  <si>
    <t>LDNO HVplus: LV Sub Generation Aggregated</t>
  </si>
  <si>
    <t>LDNO HVplus: LV Generation Site Specific</t>
  </si>
  <si>
    <t>LDNO HVplus: LV Sub Generation Site Specific</t>
  </si>
  <si>
    <t>LDNO HVplus: HV Generation Site Specific</t>
  </si>
  <si>
    <t>LDNO EHV: Non-Domestic Aggregated (related MPAN)</t>
  </si>
  <si>
    <t>LDNO EHV: Unmetered Supplies</t>
  </si>
  <si>
    <t>LDNO EHV: LV Generation Aggregated</t>
  </si>
  <si>
    <t>LDNO EHV: LV Sub Generation Aggregated</t>
  </si>
  <si>
    <t>LDNO EHV: LV Generation Site Specific</t>
  </si>
  <si>
    <t>LDNO EHV: LV Sub Generation Site Specific</t>
  </si>
  <si>
    <t>LDNO EHV: HV Generation Site Specific</t>
  </si>
  <si>
    <t>LDNO 132kV/EHV: Non-Domestic Aggregated (related MPAN)</t>
  </si>
  <si>
    <t>LDNO 132kV/EHV: Unmetered Supplies</t>
  </si>
  <si>
    <t>LDNO 132kV/EHV: LV Generation Aggregated</t>
  </si>
  <si>
    <t>LDNO 132kV/EHV: LV Sub Generation Aggregated</t>
  </si>
  <si>
    <t>LDNO 132kV/EHV: LV Generation Site Specific</t>
  </si>
  <si>
    <t>LDNO 132kV/EHV: LV Sub Generation Site Specific</t>
  </si>
  <si>
    <t>LDNO 132kV/EHV: HV Generation Site Specific</t>
  </si>
  <si>
    <t>LDNO 132kV: Non-Domestic Aggregated (related MPAN)</t>
  </si>
  <si>
    <t>LDNO 132kV: Unmetered Supplies</t>
  </si>
  <si>
    <t>LDNO 132kV: LV Generation Aggregated</t>
  </si>
  <si>
    <t>LDNO 132kV: LV Sub Generation Aggregated</t>
  </si>
  <si>
    <t>LDNO 132kV: LV Generation Site Specific</t>
  </si>
  <si>
    <t>LDNO 132kV: LV Sub Generation Site Specific</t>
  </si>
  <si>
    <t>LDNO 132kV: HV Generation Site Specific</t>
  </si>
  <si>
    <t>LDNO 0000: Non-Domestic Aggregated (related MPAN)</t>
  </si>
  <si>
    <t>LDNO 0000: Unmetered Supplies</t>
  </si>
  <si>
    <t>LDNO 0000: LV Generation Aggregated</t>
  </si>
  <si>
    <t>LDNO 0000: LV Sub Generation Aggregated</t>
  </si>
  <si>
    <t>LDNO 0000: LV Generation Site Specific</t>
  </si>
  <si>
    <t>LDNO 0000: LV Sub Generation Site Specific</t>
  </si>
  <si>
    <t>LDNO 0000: HV Generation Site Specific</t>
  </si>
  <si>
    <t>Domestic Aggregated (Related MPAN)</t>
  </si>
  <si>
    <t>Open LLFCs / LDNO unique billing identifier</t>
  </si>
  <si>
    <t>0, 1, 2</t>
  </si>
  <si>
    <t>0, 3, 4, 5-8</t>
  </si>
  <si>
    <t>0, 1, 8</t>
  </si>
  <si>
    <t>Annex 1 LV, HV and Unmetered Supplies charges</t>
  </si>
  <si>
    <t>Annex 1 contains the charges to LV and HV Designated Properties and Unmetered Supplies.</t>
  </si>
  <si>
    <t>Annex 7  Fixed adders for Supplier of Last Resort and Eligible Bad Debt pass-through costs</t>
  </si>
  <si>
    <t>Supplier of Last Resort 
Fixed charge adder*
p/MPAN/day</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</si>
  <si>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</si>
  <si>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</si>
  <si>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</si>
  <si>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</si>
  <si>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</si>
  <si>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</si>
  <si>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</si>
  <si>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</si>
  <si>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</si>
  <si>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</si>
  <si>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</si>
  <si>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</si>
  <si>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</si>
  <si>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</si>
  <si>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</si>
  <si>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LDNO LV: LV Site Specific No Residual</t>
  </si>
  <si>
    <t>LDNO LV: LV Site Specific Band 1</t>
  </si>
  <si>
    <t>LDNO LV: LV Site Specific Band 2</t>
  </si>
  <si>
    <t>LDNO LV: LV Site Specific Band 3</t>
  </si>
  <si>
    <t>LDNO LV: LV Site Specific Band 4</t>
  </si>
  <si>
    <t>LDNO HV: Domestic Aggregated (Related MPAN)</t>
  </si>
  <si>
    <t>LDNO HV: LV Site Specific No Residual</t>
  </si>
  <si>
    <t>LDNO HV: LV Site Specific Band 1</t>
  </si>
  <si>
    <t>LDNO HV: LV Site Specific Band 2</t>
  </si>
  <si>
    <t>LDNO HV: LV Site Specific Band 3</t>
  </si>
  <si>
    <t>LDNO HV: LV Site Specific Band 4</t>
  </si>
  <si>
    <t>LDNO HV: LV Sub Site Specific No Residual</t>
  </si>
  <si>
    <t>LDNO HV: LV Sub Site Specific Band 1</t>
  </si>
  <si>
    <t>LDNO HV: LV Sub Site Specific Band 2</t>
  </si>
  <si>
    <t>LDNO HV: LV Sub Site Specific Band 3</t>
  </si>
  <si>
    <t>LDNO HV: LV Sub Site Specific Band 4</t>
  </si>
  <si>
    <t>LDNO HV: HV Site Specific No Residual</t>
  </si>
  <si>
    <t>LDNO HV: HV Site Specific Band 1</t>
  </si>
  <si>
    <t>LDNO HV: HV Site Specific Band 2</t>
  </si>
  <si>
    <t>LDNO HV: HV Site Specific Band 3</t>
  </si>
  <si>
    <t>LDNO HV: HV Site Specific Band 4</t>
  </si>
  <si>
    <t>LDNO HVplus: LV Site Specific No Residual</t>
  </si>
  <si>
    <t>LDNO HVplus: LV Site Specific Band 1</t>
  </si>
  <si>
    <t>LDNO HVplus: LV Site Specific Band 2</t>
  </si>
  <si>
    <t>LDNO HVplus: LV Site Specific Band 3</t>
  </si>
  <si>
    <t>LDNO HVplus: LV Site Specific Band 4</t>
  </si>
  <si>
    <t>LDNO HVplus: LV Sub Site Specific No Residual</t>
  </si>
  <si>
    <t>LDNO HVplus: LV Sub Site Specific Band 1</t>
  </si>
  <si>
    <t>LDNO HVplus: LV Sub Site Specific Band 2</t>
  </si>
  <si>
    <t>LDNO HVplus: LV Sub Site Specific Band 3</t>
  </si>
  <si>
    <t>LDNO HVplus: LV Sub Site Specific Band 4</t>
  </si>
  <si>
    <t>LDNO HVplus: HV Site Specific No Residual</t>
  </si>
  <si>
    <t>LDNO HVplus: HV Site Specific Band 1</t>
  </si>
  <si>
    <t>LDNO HVplus: HV Site Specific Band 2</t>
  </si>
  <si>
    <t>LDNO HVplus: HV Site Specific Band 3</t>
  </si>
  <si>
    <t>LDNO HVplus: HV Site Specific Band 4</t>
  </si>
  <si>
    <t>LDNO EHV: LV Site Specific No Residual</t>
  </si>
  <si>
    <t>LDNO EHV: LV Site Specific Band 1</t>
  </si>
  <si>
    <t>LDNO EHV: LV Site Specific Band 2</t>
  </si>
  <si>
    <t>LDNO EHV: LV Site Specific Band 3</t>
  </si>
  <si>
    <t>LDNO EHV: LV Site Specific Band 4</t>
  </si>
  <si>
    <t>LDNO EHV: LV Sub Site Specific No Residual</t>
  </si>
  <si>
    <t>LDNO EHV: LV Sub Site Specific Band 1</t>
  </si>
  <si>
    <t>LDNO EHV: LV Sub Site Specific Band 2</t>
  </si>
  <si>
    <t>LDNO EHV: LV Sub Site Specific Band 3</t>
  </si>
  <si>
    <t>LDNO EHV: LV Sub Site Specific Band 4</t>
  </si>
  <si>
    <t>LDNO EHV: HV Site Specific No Residual</t>
  </si>
  <si>
    <t>LDNO EHV: HV Site Specific Band 1</t>
  </si>
  <si>
    <t>LDNO EHV: HV Site Specific Band 2</t>
  </si>
  <si>
    <t>LDNO EHV: HV Site Specific Band 3</t>
  </si>
  <si>
    <t>LDNO EHV: HV Site Specific Band 4</t>
  </si>
  <si>
    <t>LDNO 132kV/EHV: LV Site Specific No Residual</t>
  </si>
  <si>
    <t>LDNO 132kV/EHV: LV Site Specific Band 1</t>
  </si>
  <si>
    <t>LDNO 132kV/EHV: LV Site Specific Band 2</t>
  </si>
  <si>
    <t>LDNO 132kV/EHV: LV Site Specific Band 3</t>
  </si>
  <si>
    <t>LDNO 132kV/EHV: LV Site Specific Band 4</t>
  </si>
  <si>
    <t>LDNO 132kV/EHV: LV Sub Site Specific No Residual</t>
  </si>
  <si>
    <t>LDNO 132kV/EHV: LV Sub Site Specific Band 1</t>
  </si>
  <si>
    <t>LDNO 132kV/EHV: LV Sub Site Specific Band 2</t>
  </si>
  <si>
    <t>LDNO 132kV/EHV: LV Sub Site Specific Band 3</t>
  </si>
  <si>
    <t>LDNO 132kV/EHV: LV Sub Site Specific Band 4</t>
  </si>
  <si>
    <t>LDNO 132kV/EHV: HV Site Specific No Residual</t>
  </si>
  <si>
    <t>LDNO 132kV/EHV: HV Site Specific Band 1</t>
  </si>
  <si>
    <t>LDNO 132kV/EHV: HV Site Specific Band 2</t>
  </si>
  <si>
    <t>LDNO 132kV/EHV: HV Site Specific Band 3</t>
  </si>
  <si>
    <t>LDNO 132kV/EHV: HV Site Specific Band 4</t>
  </si>
  <si>
    <t>LDNO 132kV: LV Site Specific No Residual</t>
  </si>
  <si>
    <t>LDNO 132kV: LV Site Specific Band 1</t>
  </si>
  <si>
    <t>LDNO 132kV: LV Site Specific Band 2</t>
  </si>
  <si>
    <t>LDNO 132kV: LV Site Specific Band 3</t>
  </si>
  <si>
    <t>LDNO 132kV: LV Site Specific Band 4</t>
  </si>
  <si>
    <t>LDNO 132kV: LV Sub Site Specific No Residual</t>
  </si>
  <si>
    <t>LDNO 132kV: LV Sub Site Specific Band 1</t>
  </si>
  <si>
    <t>LDNO 132kV: LV Sub Site Specific Band 2</t>
  </si>
  <si>
    <t>LDNO 132kV: LV Sub Site Specific Band 3</t>
  </si>
  <si>
    <t>LDNO 132kV: LV Sub Site Specific Band 4</t>
  </si>
  <si>
    <t>LDNO 132kV: HV Site Specific No Residual</t>
  </si>
  <si>
    <t>LDNO 132kV: HV Site Specific Band 1</t>
  </si>
  <si>
    <t>LDNO 132kV: HV Site Specific Band 2</t>
  </si>
  <si>
    <t>LDNO 132kV: HV Site Specific Band 3</t>
  </si>
  <si>
    <t>LDNO 132kV: HV Site Specific Band 4</t>
  </si>
  <si>
    <t>LDNO 0000: LV Site Specific No Residual</t>
  </si>
  <si>
    <t>LDNO 0000: LV Site Specific Band 1</t>
  </si>
  <si>
    <t>LDNO 0000: LV Site Specific Band 2</t>
  </si>
  <si>
    <t>LDNO 0000: LV Site Specific Band 3</t>
  </si>
  <si>
    <t>LDNO 0000: LV Site Specific Band 4</t>
  </si>
  <si>
    <t>LDNO 0000: LV Sub Site Specific No Residual</t>
  </si>
  <si>
    <t>LDNO 0000: LV Sub Site Specific Band 1</t>
  </si>
  <si>
    <t>LDNO 0000: LV Sub Site Specific Band 2</t>
  </si>
  <si>
    <t>LDNO 0000: LV Sub Site Specific Band 3</t>
  </si>
  <si>
    <t>LDNO 0000: LV Sub Site Specific Band 4</t>
  </si>
  <si>
    <t>LDNO 0000: HV Site Specific No Residual</t>
  </si>
  <si>
    <t>LDNO 0000: HV Site Specific Band 1</t>
  </si>
  <si>
    <t>LDNO 0000: HV Site Specific Band 2</t>
  </si>
  <si>
    <t>LDNO 0000: HV Site Specific Band 3</t>
  </si>
  <si>
    <t>LDNO 0000: HV Site Specific Band 4</t>
  </si>
  <si>
    <t>Voltage of Connection</t>
  </si>
  <si>
    <t>Band</t>
  </si>
  <si>
    <t>Units</t>
  </si>
  <si>
    <t>Lower Threshold*</t>
  </si>
  <si>
    <t>Upper Threshold*</t>
  </si>
  <si>
    <t>Residual Charge per MPAN (£) per year</t>
  </si>
  <si>
    <t>Single band</t>
  </si>
  <si>
    <t>-</t>
  </si>
  <si>
    <t>Designated Properties connected at LV, billing with no MIC</t>
  </si>
  <si>
    <t>kWh</t>
  </si>
  <si>
    <t>Designated Properties connected at LV, billing with MIC</t>
  </si>
  <si>
    <t>kVA</t>
  </si>
  <si>
    <t>Designated Properties connected at HV</t>
  </si>
  <si>
    <t>Designated EHV Properties</t>
  </si>
  <si>
    <t>* All boundaries are inclusive of the upper threshold and exclusive of the lower threshold i.e. Lower &lt; x ≤ Upper.</t>
  </si>
  <si>
    <t>Residual Charging Bandings</t>
  </si>
  <si>
    <t>Contains the four Residual charging band allocation for Customers</t>
  </si>
  <si>
    <t>NHH preserved charges/additional LLFCs</t>
  </si>
  <si>
    <t>Unit charge 1
(NHH)
p/kWh</t>
  </si>
  <si>
    <t>Unit charge 2
(NHH)
p/kWh</t>
  </si>
  <si>
    <t>HH preserved charges/additional LLFCs</t>
  </si>
  <si>
    <t>Red/black charge (HH)
p/kWh</t>
  </si>
  <si>
    <t>Amber/yellow charge (HH)
p/kWh</t>
  </si>
  <si>
    <t>Green charge (HH)
p/kWh</t>
  </si>
  <si>
    <t>Residual Charging Band</t>
  </si>
  <si>
    <t>DUoS Tariff name</t>
  </si>
  <si>
    <t>TNUoS Site Charging Band</t>
  </si>
  <si>
    <t>Domestic Aggregated or CT with Residual</t>
  </si>
  <si>
    <t>Domestic</t>
  </si>
  <si>
    <t>n/a (Non-Final Demand Site)</t>
  </si>
  <si>
    <t>Non-Domestic Aggregated or CT No Residual</t>
  </si>
  <si>
    <t>Non-Domestic Aggregated or CT Band 1</t>
  </si>
  <si>
    <t>LV_NoMIC_1</t>
  </si>
  <si>
    <t>Non-Domestic Aggregated or CT Band 2</t>
  </si>
  <si>
    <t>LV_NoMIC_2</t>
  </si>
  <si>
    <t>Non-Domestic Aggregated or CT Band 3</t>
  </si>
  <si>
    <t>LV_NoMIC_3</t>
  </si>
  <si>
    <t>Non-Domestic Aggregated or CT Band 4</t>
  </si>
  <si>
    <t>LV_NoMIC_4</t>
  </si>
  <si>
    <t>LV1</t>
  </si>
  <si>
    <t>LV2</t>
  </si>
  <si>
    <t>LV3</t>
  </si>
  <si>
    <t>LV4</t>
  </si>
  <si>
    <t>HV1</t>
  </si>
  <si>
    <t>HV2</t>
  </si>
  <si>
    <t>HV3</t>
  </si>
  <si>
    <t>HV4</t>
  </si>
  <si>
    <t>n/a (p/kWh charge)</t>
  </si>
  <si>
    <t>Designated EHV Site Specific No Residual</t>
  </si>
  <si>
    <t>Designated EHV Site Specific Band 1</t>
  </si>
  <si>
    <t>EHV1</t>
  </si>
  <si>
    <t>Designated EHV Site Specific Band 2</t>
  </si>
  <si>
    <t>EHV2</t>
  </si>
  <si>
    <t>Designated EHV Site Specific Band 3</t>
  </si>
  <si>
    <t>EHV3</t>
  </si>
  <si>
    <t>Designated EHV Site Specific Band 4</t>
  </si>
  <si>
    <t>EHV4</t>
  </si>
  <si>
    <t>LDNO LV: Domestic Aggregated or CT with Residual</t>
  </si>
  <si>
    <t>LDNO LV: Domestic Aggregated (related MPAN)</t>
  </si>
  <si>
    <t>LDNO LV: Non-Domestic Aggregated or CT No Residual</t>
  </si>
  <si>
    <t>LDNO LV: Non-Domestic Aggregated or CT Band 1</t>
  </si>
  <si>
    <t>LDNO LV: Non-Domestic Aggregated or CT Band 2</t>
  </si>
  <si>
    <t>LDNO LV: Non-Domestic Aggregated or CT Band 3</t>
  </si>
  <si>
    <t>LDNO LV: Non-Domestic Aggregated or CT Band 4</t>
  </si>
  <si>
    <t>LDNO HV: Domestic Aggregated or CT with Residual</t>
  </si>
  <si>
    <t>LDNO HV: Non-Domestic Aggregated or CT No Residual</t>
  </si>
  <si>
    <t>LDNO HV: Non-Domestic Aggregated or CT Band 1</t>
  </si>
  <si>
    <t>LDNO HV: Non-Domestic Aggregated or CT Band 2</t>
  </si>
  <si>
    <t>LDNO HV: Non-Domestic Aggregated or CT Band 3</t>
  </si>
  <si>
    <t>LDNO HV: Non-Domestic Aggregated or CT Band 4</t>
  </si>
  <si>
    <t>LDNO HVplus: Domestic Aggregated or CT with Residual</t>
  </si>
  <si>
    <t>LDNO HVplus: Domestic Aggregated (related MPAN)</t>
  </si>
  <si>
    <t>LDNO HVplus: Non-Domestic Aggregated or CT No Residual</t>
  </si>
  <si>
    <t>LDNO HVplus: Non-Domestic Aggregated or CT Band 1</t>
  </si>
  <si>
    <t>LDNO HVplus: Non-Domestic Aggregated or CT Band 2</t>
  </si>
  <si>
    <t>LDNO HVplus: Non-Domestic Aggregated or CT Band 3</t>
  </si>
  <si>
    <t>LDNO HVplus: Non-Domestic Aggregated or CT Band 4</t>
  </si>
  <si>
    <t>LDNO EHV: Domestic Aggregated or CT with Residual</t>
  </si>
  <si>
    <t>LDNO EHV: Domestic Aggregated (related MPAN)</t>
  </si>
  <si>
    <t>LDNO EHV: Non-Domestic Aggregated or CT No Residual</t>
  </si>
  <si>
    <t>LDNO EHV: Non-Domestic Aggregated or CT Band 1</t>
  </si>
  <si>
    <t>LDNO EHV: Non-Domestic Aggregated or CT Band 2</t>
  </si>
  <si>
    <t>LDNO EHV: Non-Domestic Aggregated or CT Band 3</t>
  </si>
  <si>
    <t>LDNO EHV: Non-Domestic Aggregated or CT Band 4</t>
  </si>
  <si>
    <t>LDNO 132kV/EHV: Domestic Aggregated or CT with Residual</t>
  </si>
  <si>
    <t>LDNO 132kV/EHV: Domestic Aggregated (related MPAN)</t>
  </si>
  <si>
    <t>LDNO 132kV/EHV: Non-Domestic Aggregated or CT No Residual</t>
  </si>
  <si>
    <t>LDNO 132kV/EHV: Non-Domestic Aggregated or CT Band 1</t>
  </si>
  <si>
    <t>LDNO 132kV/EHV: Non-Domestic Aggregated or CT Band 2</t>
  </si>
  <si>
    <t>LDNO 132kV/EHV: Non-Domestic Aggregated or CT Band 3</t>
  </si>
  <si>
    <t>LDNO 132kV/EHV: Non-Domestic Aggregated or CT Band 4</t>
  </si>
  <si>
    <t>LDNO 132kV: Domestic Aggregated or CT with Residual</t>
  </si>
  <si>
    <t>LDNO 132kV: Domestic Aggregated (related MPAN)</t>
  </si>
  <si>
    <t>LDNO 132kV: Non-Domestic Aggregated or CT No Residual</t>
  </si>
  <si>
    <t>LDNO 132kV: Non-Domestic Aggregated or CT Band 1</t>
  </si>
  <si>
    <t>LDNO 132kV: Non-Domestic Aggregated or CT Band 2</t>
  </si>
  <si>
    <t>LDNO 132kV: Non-Domestic Aggregated or CT Band 3</t>
  </si>
  <si>
    <t>LDNO 132kV: Non-Domestic Aggregated or CT Band 4</t>
  </si>
  <si>
    <t>LDNO 0000: Domestic Aggregated or CT with Residual</t>
  </si>
  <si>
    <t>LDNO 0000: Domestic Aggregated (related MPAN)</t>
  </si>
  <si>
    <t>LDNO 0000: Non-Domestic Aggregated or CT No Residual</t>
  </si>
  <si>
    <t>LDNO 0000: Non-Domestic Aggregated or CT Band 1</t>
  </si>
  <si>
    <t>LDNO 0000: Non-Domestic Aggregated or CT Band 2</t>
  </si>
  <si>
    <t>LDNO 0000: Non-Domestic Aggregated or CT Band 3</t>
  </si>
  <si>
    <t>LDNO 0000: Non-Domestic Aggregated or CT Band 4</t>
  </si>
  <si>
    <t>Eligible Bad Debt
Fixed charge adder**
p/MPAN/day</t>
  </si>
  <si>
    <t>**Eligible Bad Debt pass-through costs allocated to all metered demand tariffs (including LDNO)</t>
  </si>
  <si>
    <t>*Supplier of Last Resort pass-through costs allocated to all domestic tariffs with a fixed charge (including LDNO)</t>
  </si>
  <si>
    <t>TNUoS Mapping</t>
  </si>
  <si>
    <t>Contains the mapping between DUoS tariff names and expected TNUoS charging bands</t>
  </si>
  <si>
    <t>Annex 7 contains the fixed adders to recover Supplier of Last Resort and Eligible Bad Debt pass-through costs.</t>
  </si>
  <si>
    <r>
      <t>Contains the underlying [</t>
    </r>
    <r>
      <rPr>
        <sz val="11"/>
        <color theme="3"/>
        <rFont val="Arial"/>
        <family val="2"/>
      </rPr>
      <t>nodal/network group</t>
    </r>
    <r>
      <rPr>
        <sz val="11"/>
        <rFont val="Arial"/>
        <family val="2"/>
      </rPr>
      <t xml:space="preserve">] costs used to calculate the current Designated EHV Properties charges. </t>
    </r>
  </si>
  <si>
    <t>∞</t>
  </si>
  <si>
    <t>16:00 to 19:30</t>
  </si>
  <si>
    <t>08:00 to 16:00
19:30 to 22:00</t>
  </si>
  <si>
    <t>00:00 to 08:00
22:00 to 24:00</t>
  </si>
  <si>
    <t>00:00 to 24:00</t>
  </si>
  <si>
    <t>All the above times are in UK Clock time</t>
  </si>
  <si>
    <t>08:00 to 22:00</t>
  </si>
  <si>
    <t>1600 - 1930</t>
  </si>
  <si>
    <t>0, 8</t>
  </si>
  <si>
    <t>Annex 2 Designated EHV charges</t>
  </si>
  <si>
    <t>Note: The list of MPANs / MSIDs provided may be incomplete; the DNO reserves the right to apply the listed charges to any other MPANs / MSIDs associated with the site.
Note: This table is automatically populated based on the content of the tab entitled 'Annex 2 Designated EHV Charges'. The timebands are as shown in Annex 2.</t>
  </si>
  <si>
    <t>Designated EHV site specific LLFs</t>
  </si>
  <si>
    <t>Aurora Utilties Limited in _M has no Preserved NHH Tariffs/Additional LLFC classes</t>
  </si>
  <si>
    <t>M80,M50,M40</t>
  </si>
  <si>
    <t>M87,M57,M47</t>
  </si>
  <si>
    <t>M86,M56,M46</t>
  </si>
  <si>
    <t>M81,M51,M41</t>
  </si>
  <si>
    <t>M82,M52,M42</t>
  </si>
  <si>
    <t>M83,M53,M43</t>
  </si>
  <si>
    <t>M84,M54,M44</t>
  </si>
  <si>
    <t>M85,M55,M45</t>
  </si>
  <si>
    <t>M8E,M5E,M4E</t>
  </si>
  <si>
    <t>M8A,M5A,M4A</t>
  </si>
  <si>
    <t>M8B,M5B,M4B</t>
  </si>
  <si>
    <t>M8C,M5C,M4C</t>
  </si>
  <si>
    <t>M8D,M5D,M4D</t>
  </si>
  <si>
    <t>M5N,M4N</t>
  </si>
  <si>
    <t>M5J,M4J</t>
  </si>
  <si>
    <t>M5K,M4K</t>
  </si>
  <si>
    <t>M5L,M4L</t>
  </si>
  <si>
    <t>M5M,M4M</t>
  </si>
  <si>
    <t>M5P,M4P</t>
  </si>
  <si>
    <t>M5Q,M4Q</t>
  </si>
  <si>
    <t>M5R,M4R</t>
  </si>
  <si>
    <t>M5S,M4S</t>
  </si>
  <si>
    <t>M5T,M4T</t>
  </si>
  <si>
    <t>M8U,M5U,M4U</t>
  </si>
  <si>
    <t>M88,M58,M48</t>
  </si>
  <si>
    <t>M59,M49</t>
  </si>
  <si>
    <t>M8X,M5X,M4X</t>
  </si>
  <si>
    <t>M5Y,M4Y</t>
  </si>
  <si>
    <t>M5Z,M4Z</t>
  </si>
  <si>
    <t>M80</t>
  </si>
  <si>
    <t>M87</t>
  </si>
  <si>
    <t>M86</t>
  </si>
  <si>
    <t>M81</t>
  </si>
  <si>
    <t>M82</t>
  </si>
  <si>
    <t>M83</t>
  </si>
  <si>
    <t>M84</t>
  </si>
  <si>
    <t>M85</t>
  </si>
  <si>
    <t>M8E</t>
  </si>
  <si>
    <t>M8A</t>
  </si>
  <si>
    <t>M8B</t>
  </si>
  <si>
    <t>M8C</t>
  </si>
  <si>
    <t>M8D</t>
  </si>
  <si>
    <t>M8U</t>
  </si>
  <si>
    <t>M88</t>
  </si>
  <si>
    <t>M8X</t>
  </si>
  <si>
    <t>M50</t>
  </si>
  <si>
    <t>M57</t>
  </si>
  <si>
    <t>M56</t>
  </si>
  <si>
    <t>M51</t>
  </si>
  <si>
    <t>M52</t>
  </si>
  <si>
    <t>M53</t>
  </si>
  <si>
    <t>M54</t>
  </si>
  <si>
    <t>M55</t>
  </si>
  <si>
    <t>M5E</t>
  </si>
  <si>
    <t>M5A</t>
  </si>
  <si>
    <t>M5B</t>
  </si>
  <si>
    <t>M5C</t>
  </si>
  <si>
    <t>M5D</t>
  </si>
  <si>
    <t>M5N</t>
  </si>
  <si>
    <t>M5J</t>
  </si>
  <si>
    <t>M5K</t>
  </si>
  <si>
    <t>M5L</t>
  </si>
  <si>
    <t>M5M</t>
  </si>
  <si>
    <t>M5P</t>
  </si>
  <si>
    <t>M5Q</t>
  </si>
  <si>
    <t>M5R</t>
  </si>
  <si>
    <t>M5S</t>
  </si>
  <si>
    <t>M5T</t>
  </si>
  <si>
    <t>M5U</t>
  </si>
  <si>
    <t>M58</t>
  </si>
  <si>
    <t>M59</t>
  </si>
  <si>
    <t>M5X</t>
  </si>
  <si>
    <t>M5Y</t>
  </si>
  <si>
    <t>M5Z</t>
  </si>
  <si>
    <t>M40</t>
  </si>
  <si>
    <t>M47</t>
  </si>
  <si>
    <t>M46</t>
  </si>
  <si>
    <t>M41</t>
  </si>
  <si>
    <t>M42</t>
  </si>
  <si>
    <t>M43</t>
  </si>
  <si>
    <t>M44</t>
  </si>
  <si>
    <t>M45</t>
  </si>
  <si>
    <t>M4E</t>
  </si>
  <si>
    <t>M4A</t>
  </si>
  <si>
    <t>M4B</t>
  </si>
  <si>
    <t>M4C</t>
  </si>
  <si>
    <t>M4D</t>
  </si>
  <si>
    <t>M4N</t>
  </si>
  <si>
    <t>M4J</t>
  </si>
  <si>
    <t>M4K</t>
  </si>
  <si>
    <t>M4L</t>
  </si>
  <si>
    <t>M4M</t>
  </si>
  <si>
    <t>M4P</t>
  </si>
  <si>
    <t>M4Q</t>
  </si>
  <si>
    <t>M4R</t>
  </si>
  <si>
    <t>M4S</t>
  </si>
  <si>
    <t>M4T</t>
  </si>
  <si>
    <t>M4U</t>
  </si>
  <si>
    <t>M48</t>
  </si>
  <si>
    <t>M49</t>
  </si>
  <si>
    <t>M4X</t>
  </si>
  <si>
    <t>M4Y</t>
  </si>
  <si>
    <t>M4Z</t>
  </si>
  <si>
    <t>2026/27</t>
  </si>
  <si>
    <t>1 April 2026</t>
  </si>
  <si>
    <t>VEPN _M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</si>
</sst>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4">
    <numFmt numFmtId="43" formatCode="_-* #,##0.00_-;\-* #,##0.00_-;_-* &quot;-&quot;??_-;_-@_-"/>
    <numFmt numFmtId="164" formatCode="0.00_ ;[Red]\-0.00\ "/>
    <numFmt numFmtId="165" formatCode="0.000"/>
    <numFmt numFmtId="166" formatCode="#,##0.000"/>
    <numFmt numFmtId="167" formatCode="_(?,???,??0.000_);[Red]\(?,???,??0.000\);_(?,???,???.???_)"/>
    <numFmt numFmtId="168" formatCode="_(?,???,??0.00_);[Red]\(?,???,??0.00\);_(?,???,???.??_)"/>
    <numFmt numFmtId="169" formatCode="#"/>
    <numFmt numFmtId="170" formatCode="\ _(???,???,??0.000_);[Red]\ \(???,???,??0.000\);"/>
    <numFmt numFmtId="171" formatCode="\ _(???,???,??0.00_);[Red]\ \(???,???,??0.00\);"/>
    <numFmt numFmtId="172" formatCode="0000"/>
    <numFmt numFmtId="173" formatCode="0.000_ ;[Red]\-0.000\ "/>
    <numFmt numFmtId="174" formatCode="0.00;[Red]\-0.00;?;"/>
    <numFmt numFmtId="175" formatCode="#,##0;\-#,##0;;"/>
    <numFmt numFmtId="176" formatCode="#,##0;[Red]\-#,##0;;"/>
    <numFmt numFmtId="177" formatCode="0.000;[Red]\-0.000;?;"/>
    <numFmt numFmtId="178" formatCode=";;"/>
    <numFmt numFmtId="179" formatCode="0;;"/>
    <numFmt numFmtId="180" formatCode="_(???,??0.000_);\(???,??0.000\);"/>
    <numFmt numFmtId="181" formatCode="_(???,??0.00_);\(???,??0.00\);"/>
    <numFmt numFmtId="182" formatCode="\ _(???,???,??0.000_);[Red]\ \(???,???,??0.000\);;@"/>
    <numFmt numFmtId="183" formatCode="0.000_ ;\-0.000\ "/>
    <numFmt numFmtId="184" formatCode="0.000;\(0.000\);"/>
    <numFmt numFmtId="185" formatCode="0.00;\(0.00\);"/>
    <numFmt numFmtId="186" formatCode="&quot;£&quot;#,##0.00"/>
  </numFmts>
  <fonts count="39" x14ac:knownFonts="1">
    <font>
      <sz val="10"/>
      <name val="Arial"/>
    </font>
    <font>
      <sz val="11"/>
      <color theme="1"/>
      <name val="Calibri"/>
      <family val="2"/>
      <scheme val="minor"/>
    </font>
    <font>
      <sz val="10"/>
      <color theme="1"/>
      <name val="Arial"/>
      <family val="2"/>
    </font>
    <font>
      <sz val="10"/>
      <color indexed="8"/>
      <name val="Arial"/>
      <family val="2"/>
    </font>
    <font>
      <sz val="8"/>
      <name val="Arial"/>
      <family val="2"/>
    </font>
    <font>
      <sz val="10"/>
      <name val="Arial"/>
      <family val="2"/>
    </font>
    <font>
      <b/>
      <sz val="10"/>
      <name val="Arial"/>
      <family val="2"/>
    </font>
    <font>
      <b/>
      <sz val="11"/>
      <color theme="3"/>
      <name val="Arial"/>
      <family val="2"/>
    </font>
    <font>
      <sz val="9"/>
      <color rgb="FF3F3F76"/>
      <name val="Arial"/>
      <family val="2"/>
    </font>
    <font>
      <u/>
      <sz val="10"/>
      <color theme="10"/>
      <name val="Arial"/>
      <family val="2"/>
    </font>
    <font>
      <sz val="11"/>
      <name val="Arial"/>
      <family val="2"/>
    </font>
    <font>
      <b/>
      <sz val="9"/>
      <color rgb="FF3F3F76"/>
      <name val="Arial"/>
      <family val="2"/>
    </font>
    <font>
      <b/>
      <sz val="14"/>
      <color theme="3"/>
      <name val="Arial"/>
      <family val="2"/>
    </font>
    <font>
      <b/>
      <sz val="13"/>
      <color theme="3"/>
      <name val="Arial"/>
      <family val="2"/>
    </font>
    <font>
      <sz val="11"/>
      <color theme="0"/>
      <name val="Arial"/>
      <family val="2"/>
    </font>
    <font>
      <sz val="10"/>
      <color theme="0"/>
      <name val="Arial"/>
      <family val="2"/>
    </font>
    <font>
      <b/>
      <sz val="12"/>
      <color theme="3"/>
      <name val="Arial"/>
      <family val="2"/>
    </font>
    <font>
      <sz val="12"/>
      <name val="Arial"/>
      <family val="2"/>
    </font>
    <font>
      <sz val="11"/>
      <color theme="1"/>
      <name val="Calibri"/>
      <family val="2"/>
      <scheme val="minor"/>
    </font>
    <font>
      <sz val="11"/>
      <color theme="3"/>
      <name val="Arial"/>
      <family val="2"/>
    </font>
    <font>
      <sz val="10"/>
      <color rgb="FF9C6500"/>
      <name val="Arial"/>
      <family val="2"/>
    </font>
    <font>
      <b/>
      <sz val="18"/>
      <name val="Arial"/>
      <family val="2"/>
    </font>
    <font>
      <sz val="10"/>
      <name val="Trebuchet MS"/>
      <family val="2"/>
    </font>
    <font>
      <u/>
      <sz val="10"/>
      <color theme="10"/>
      <name val="Trebuchet MS"/>
      <family val="2"/>
    </font>
    <font>
      <sz val="10"/>
      <color rgb="FF9C6500"/>
      <name val="Trebuchet MS"/>
      <family val="2"/>
    </font>
    <font>
      <b/>
      <sz val="14"/>
      <color theme="3"/>
      <name val="Trebuchet MS"/>
      <family val="2"/>
    </font>
    <font>
      <b/>
      <sz val="10"/>
      <name val="Trebuchet MS"/>
      <family val="2"/>
    </font>
    <font>
      <b/>
      <sz val="10"/>
      <color theme="0"/>
      <name val="Trebuchet MS"/>
      <family val="2"/>
    </font>
    <font>
      <b/>
      <sz val="11"/>
      <name val="Trebuchet MS"/>
      <family val="2"/>
    </font>
    <font>
      <b/>
      <sz val="11"/>
      <color theme="0"/>
      <name val="Trebuchet MS"/>
      <family val="2"/>
    </font>
    <font>
      <sz val="14"/>
      <name val="Trebuchet MS"/>
      <family val="2"/>
    </font>
    <font>
      <b/>
      <sz val="10"/>
      <color indexed="8"/>
      <name val="Trebuchet MS"/>
      <family val="2"/>
    </font>
    <font>
      <sz val="10"/>
      <color rgb="FFCCFFCC"/>
      <name val="Trebuchet MS"/>
      <family val="2"/>
    </font>
    <font>
      <sz val="10"/>
      <color indexed="8"/>
      <name val="Trebuchet MS"/>
      <family val="2"/>
    </font>
    <font>
      <b/>
      <sz val="11"/>
      <color indexed="8"/>
      <name val="Trebuchet MS"/>
      <family val="2"/>
    </font>
    <font>
      <sz val="11"/>
      <name val="Trebuchet MS"/>
      <family val="2"/>
    </font>
    <font>
      <b/>
      <sz val="8"/>
      <name val="Trebuchet MS"/>
      <family val="2"/>
    </font>
    <font>
      <sz val="8"/>
      <name val="Arial"/>
      <family val="2"/>
    </font>
    <font>
      <b/>
      <sz val="12"/>
      <name val="Arial"/>
      <family val="2"/>
    </font>
  </fonts>
  <fills count="39">
    <fill>
      <patternFill patternType="none"/>
    </fill>
    <fill>
      <patternFill patternType="gray125"/>
    </fill>
    <fill>
      <patternFill patternType="solid">
        <fgColor indexed="9"/>
        <bgColor indexed="64"/>
      </patternFill>
    </fill>
    <fill>
      <patternFill patternType="solid">
        <fgColor indexed="22"/>
        <bgColor indexed="55"/>
      </patternFill>
    </fill>
    <fill>
      <patternFill patternType="solid">
        <fgColor indexed="22"/>
        <bgColor indexed="64"/>
      </patternFill>
    </fill>
    <fill>
      <patternFill patternType="solid">
        <fgColor rgb="FFFFCC99"/>
      </patternFill>
    </fill>
    <fill>
      <patternFill patternType="solid">
        <fgColor theme="4" tint="0.59999389629810485"/>
        <bgColor indexed="65"/>
      </patternFill>
    </fill>
    <fill>
      <patternFill patternType="solid">
        <fgColor indexed="47"/>
        <bgColor indexed="64"/>
      </patternFill>
    </fill>
    <fill>
      <patternFill patternType="solid">
        <fgColor indexed="41"/>
        <bgColor indexed="64"/>
      </patternFill>
    </fill>
    <fill>
      <patternFill patternType="solid">
        <fgColor indexed="42"/>
        <bgColor indexed="64"/>
      </patternFill>
    </fill>
    <fill>
      <patternFill patternType="solid">
        <fgColor indexed="43"/>
        <bgColor indexed="64"/>
      </patternFill>
    </fill>
    <fill>
      <patternFill patternType="solid">
        <fgColor rgb="FFFFCC99"/>
        <bgColor indexed="64"/>
      </patternFill>
    </fill>
    <fill>
      <patternFill patternType="solid">
        <fgColor indexed="26"/>
        <bgColor indexed="64"/>
      </patternFill>
    </fill>
    <fill>
      <patternFill patternType="solid">
        <fgColor theme="2" tint="-9.9978637043366805E-2"/>
        <bgColor indexed="64"/>
      </patternFill>
    </fill>
    <fill>
      <patternFill patternType="solid">
        <fgColor them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0"/>
        <bgColor indexed="64"/>
      </patternFill>
    </fill>
    <fill>
      <patternFill patternType="solid">
        <fgColor rgb="FFFF0000"/>
        <bgColor indexed="64"/>
      </patternFill>
    </fill>
    <fill>
      <patternFill patternType="solid">
        <fgColor rgb="FFFFC000"/>
        <bgColor indexed="64"/>
      </patternFill>
    </fill>
    <fill>
      <patternFill patternType="solid">
        <fgColor rgb="FF00B050"/>
        <bgColor indexed="64"/>
      </patternFill>
    </fill>
    <fill>
      <patternFill patternType="solid">
        <fgColor theme="1"/>
        <bgColor indexed="64"/>
      </patternFill>
    </fill>
    <fill>
      <patternFill patternType="solid">
        <fgColor rgb="FFFFFF00"/>
        <bgColor indexed="64"/>
      </patternFill>
    </fill>
    <fill>
      <patternFill patternType="solid">
        <fgColor theme="8" tint="0.79998168889431442"/>
        <bgColor indexed="64"/>
      </patternFill>
    </fill>
    <fill>
      <patternFill patternType="solid">
        <fgColor theme="4"/>
      </patternFill>
    </fill>
    <fill>
      <patternFill patternType="solid">
        <fgColor theme="5" tint="0.39997558519241921"/>
        <bgColor indexed="65"/>
      </patternFill>
    </fill>
    <fill>
      <patternFill patternType="solid">
        <fgColor theme="7"/>
      </patternFill>
    </fill>
    <fill>
      <patternFill patternType="solid">
        <fgColor theme="7" tint="0.59999389629810485"/>
        <bgColor indexed="65"/>
      </patternFill>
    </fill>
    <fill>
      <patternFill patternType="solid">
        <fgColor theme="9"/>
      </patternFill>
    </fill>
    <fill>
      <patternFill patternType="solid">
        <fgColor theme="9" tint="0.39997558519241921"/>
        <bgColor indexed="64"/>
      </patternFill>
    </fill>
    <fill>
      <patternFill patternType="solid">
        <fgColor theme="4" tint="0.79998168889431442"/>
        <bgColor indexed="64"/>
      </patternFill>
    </fill>
    <fill>
      <patternFill patternType="solid">
        <fgColor rgb="FFCCFFCC"/>
        <bgColor indexed="64"/>
      </patternFill>
    </fill>
    <fill>
      <patternFill patternType="solid">
        <fgColor rgb="FFB4FFCC"/>
        <bgColor indexed="64"/>
      </patternFill>
    </fill>
    <fill>
      <patternFill patternType="solid">
        <fgColor rgb="FFFFBE82"/>
        <bgColor indexed="64"/>
      </patternFill>
    </fill>
    <fill>
      <patternFill patternType="solid">
        <fgColor rgb="FF8CFFCC"/>
        <bgColor indexed="64"/>
      </patternFill>
    </fill>
    <fill>
      <patternFill patternType="solid">
        <fgColor rgb="FFB8D2BB"/>
        <bgColor indexed="64"/>
      </patternFill>
    </fill>
    <fill>
      <patternFill patternType="solid">
        <fgColor rgb="FFFFEB9C"/>
      </patternFill>
    </fill>
    <fill>
      <patternFill patternType="solid">
        <fgColor rgb="FFCCFFFF"/>
        <bgColor indexed="64"/>
      </patternFill>
    </fill>
    <fill>
      <patternFill patternType="solid">
        <fgColor theme="0" tint="-0.249977111117893"/>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7F7F7F"/>
      </left>
      <right style="thin">
        <color rgb="FF7F7F7F"/>
      </right>
      <top style="thin">
        <color rgb="FF7F7F7F"/>
      </top>
      <bottom style="thin">
        <color rgb="FF7F7F7F"/>
      </bottom>
      <diagonal/>
    </border>
    <border>
      <left/>
      <right/>
      <top/>
      <bottom style="thin">
        <color indexed="64"/>
      </bottom>
      <diagonal/>
    </border>
    <border>
      <left/>
      <right/>
      <top/>
      <bottom style="thick">
        <color theme="4" tint="0.499984740745262"/>
      </bottom>
      <diagonal/>
    </border>
    <border>
      <left/>
      <right/>
      <top/>
      <bottom style="medium">
        <color theme="4" tint="0.39997558519241921"/>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s>
  <cellStyleXfs count="19">
    <xf numFmtId="0" fontId="0" fillId="0" borderId="0"/>
    <xf numFmtId="0" fontId="3" fillId="0" borderId="0"/>
    <xf numFmtId="0" fontId="7" fillId="0" borderId="0" applyNumberFormat="0" applyFill="0" applyBorder="0" applyAlignment="0" applyProtection="0"/>
    <xf numFmtId="0" fontId="8" fillId="5" borderId="6" applyNumberFormat="0" applyAlignment="0" applyProtection="0"/>
    <xf numFmtId="0" fontId="9" fillId="0" borderId="0" applyNumberFormat="0" applyFill="0" applyBorder="0" applyAlignment="0" applyProtection="0">
      <alignment vertical="top"/>
      <protection locked="0"/>
    </xf>
    <xf numFmtId="0" fontId="13" fillId="0" borderId="8" applyNumberFormat="0" applyFill="0" applyAlignment="0" applyProtection="0"/>
    <xf numFmtId="0" fontId="7" fillId="0" borderId="9" applyNumberFormat="0" applyFill="0" applyAlignment="0" applyProtection="0"/>
    <xf numFmtId="0" fontId="5" fillId="0" borderId="0"/>
    <xf numFmtId="43" fontId="5" fillId="0" borderId="0" applyFont="0" applyFill="0" applyBorder="0" applyAlignment="0" applyProtection="0"/>
    <xf numFmtId="0" fontId="15" fillId="24" borderId="0" applyNumberFormat="0" applyBorder="0" applyAlignment="0" applyProtection="0"/>
    <xf numFmtId="0" fontId="15" fillId="25" borderId="0" applyNumberFormat="0" applyBorder="0" applyAlignment="0" applyProtection="0"/>
    <xf numFmtId="0" fontId="15" fillId="26" borderId="0" applyNumberFormat="0" applyBorder="0" applyAlignment="0" applyProtection="0"/>
    <xf numFmtId="0" fontId="15" fillId="28" borderId="0" applyNumberFormat="0" applyBorder="0" applyAlignment="0" applyProtection="0"/>
    <xf numFmtId="0" fontId="18" fillId="0" borderId="0"/>
    <xf numFmtId="0" fontId="20" fillId="36" borderId="0" applyNumberFormat="0" applyBorder="0" applyAlignment="0" applyProtection="0"/>
    <xf numFmtId="0" fontId="1" fillId="0" borderId="0" applyNumberFormat="0" applyFill="0" applyBorder="0" applyAlignment="0" applyProtection="0">
      <alignment horizontal="left"/>
    </xf>
    <xf numFmtId="0" fontId="2" fillId="6" borderId="0" applyNumberFormat="0" applyBorder="0" applyAlignment="0" applyProtection="0"/>
    <xf numFmtId="0" fontId="2" fillId="27" borderId="0" applyNumberFormat="0" applyBorder="0" applyAlignment="0" applyProtection="0"/>
    <xf numFmtId="0" fontId="20" fillId="36" borderId="0" applyNumberFormat="0" applyBorder="0" applyAlignment="0" applyProtection="0"/>
  </cellStyleXfs>
  <cellXfs count="273">
    <xf numFmtId="0" fontId="0" fillId="0" borderId="0" xfId="0"/>
    <xf numFmtId="0" fontId="0" fillId="0" borderId="0" xfId="0" applyProtection="1">
      <protection locked="0"/>
    </xf>
    <xf numFmtId="49" fontId="11" fillId="5" borderId="6" xfId="3" applyNumberFormat="1" applyFont="1" applyAlignment="1" applyProtection="1">
      <alignment horizontal="center" vertical="center" wrapText="1"/>
      <protection locked="0"/>
    </xf>
    <xf numFmtId="0" fontId="5" fillId="0" borderId="0" xfId="7" applyAlignment="1">
      <alignment horizontal="center" vertical="top" wrapText="1"/>
    </xf>
    <xf numFmtId="0" fontId="5" fillId="0" borderId="0" xfId="7"/>
    <xf numFmtId="0" fontId="5" fillId="0" borderId="0" xfId="7" applyAlignment="1">
      <alignment horizontal="left"/>
    </xf>
    <xf numFmtId="0" fontId="5" fillId="0" borderId="0" xfId="7" applyAlignment="1">
      <alignment horizontal="center" vertical="center" wrapText="1"/>
    </xf>
    <xf numFmtId="0" fontId="6" fillId="7" borderId="1" xfId="7" applyFont="1" applyFill="1" applyBorder="1" applyAlignment="1">
      <alignment horizontal="center" vertical="center" wrapText="1"/>
    </xf>
    <xf numFmtId="0" fontId="5" fillId="0" borderId="0" xfId="0" applyFont="1" applyProtection="1">
      <protection locked="0"/>
    </xf>
    <xf numFmtId="49" fontId="7" fillId="6" borderId="0" xfId="2" quotePrefix="1" applyNumberFormat="1" applyFill="1" applyAlignment="1" applyProtection="1">
      <alignment horizontal="left" vertical="center" wrapText="1"/>
      <protection locked="0"/>
    </xf>
    <xf numFmtId="49" fontId="7" fillId="6" borderId="0" xfId="2" applyNumberFormat="1" applyFill="1" applyAlignment="1" applyProtection="1">
      <alignment vertical="center" wrapText="1"/>
      <protection locked="0"/>
    </xf>
    <xf numFmtId="49" fontId="13" fillId="0" borderId="0" xfId="5" applyNumberFormat="1" applyBorder="1" applyAlignment="1" applyProtection="1">
      <alignment vertical="center"/>
      <protection locked="0"/>
    </xf>
    <xf numFmtId="49" fontId="7" fillId="6" borderId="0" xfId="2" applyNumberFormat="1" applyFill="1" applyBorder="1" applyAlignment="1" applyProtection="1">
      <alignment vertical="center" wrapText="1"/>
      <protection locked="0"/>
    </xf>
    <xf numFmtId="49" fontId="7" fillId="0" borderId="0" xfId="6" applyNumberFormat="1" applyBorder="1" applyAlignment="1" applyProtection="1">
      <alignment vertical="center"/>
      <protection locked="0"/>
    </xf>
    <xf numFmtId="49" fontId="7" fillId="0" borderId="0" xfId="6" quotePrefix="1" applyNumberFormat="1" applyBorder="1" applyAlignment="1" applyProtection="1">
      <alignment horizontal="left" vertical="center"/>
      <protection locked="0"/>
    </xf>
    <xf numFmtId="0" fontId="9" fillId="0" borderId="0" xfId="4" applyAlignment="1" applyProtection="1">
      <alignment horizontal="left" vertical="top"/>
    </xf>
    <xf numFmtId="14" fontId="5" fillId="0" borderId="0" xfId="7" applyNumberFormat="1"/>
    <xf numFmtId="0" fontId="5" fillId="0" borderId="0" xfId="7" quotePrefix="1" applyAlignment="1">
      <alignment horizontal="left"/>
    </xf>
    <xf numFmtId="0" fontId="9" fillId="0" borderId="0" xfId="4" applyAlignment="1" applyProtection="1"/>
    <xf numFmtId="0" fontId="5" fillId="30" borderId="0" xfId="7" applyFill="1" applyAlignment="1">
      <alignment horizontal="left"/>
    </xf>
    <xf numFmtId="0" fontId="5" fillId="11" borderId="1" xfId="12" applyFont="1" applyFill="1" applyBorder="1" applyAlignment="1" applyProtection="1">
      <alignment vertical="center"/>
      <protection locked="0"/>
    </xf>
    <xf numFmtId="175" fontId="5" fillId="32" borderId="1" xfId="10" applyNumberFormat="1" applyFont="1" applyFill="1" applyBorder="1" applyAlignment="1" applyProtection="1">
      <alignment vertical="center"/>
      <protection locked="0"/>
    </xf>
    <xf numFmtId="175" fontId="5" fillId="35" borderId="1" xfId="10" applyNumberFormat="1" applyFont="1" applyFill="1" applyBorder="1" applyAlignment="1" applyProtection="1">
      <alignment vertical="center"/>
      <protection locked="0"/>
    </xf>
    <xf numFmtId="0" fontId="0" fillId="2" borderId="0" xfId="0" applyFill="1" applyAlignment="1">
      <alignment vertical="center"/>
    </xf>
    <xf numFmtId="0" fontId="12" fillId="0" borderId="0" xfId="2" applyNumberFormat="1" applyFont="1" applyFill="1" applyBorder="1" applyAlignment="1" applyProtection="1">
      <alignment horizontal="center" vertical="center" wrapText="1"/>
    </xf>
    <xf numFmtId="0" fontId="0" fillId="0" borderId="0" xfId="0" applyAlignment="1">
      <alignment vertical="center"/>
    </xf>
    <xf numFmtId="0" fontId="0" fillId="0" borderId="0" xfId="0" applyAlignment="1">
      <alignment wrapText="1"/>
    </xf>
    <xf numFmtId="0" fontId="6" fillId="7" borderId="5" xfId="0" applyFont="1" applyFill="1" applyBorder="1" applyAlignment="1">
      <alignment horizontal="left" vertical="center" wrapText="1"/>
    </xf>
    <xf numFmtId="0" fontId="5" fillId="11" borderId="1" xfId="9" quotePrefix="1" applyFont="1" applyFill="1" applyBorder="1" applyAlignment="1" applyProtection="1">
      <alignment horizontal="center" vertical="center" wrapText="1"/>
    </xf>
    <xf numFmtId="0" fontId="5" fillId="33" borderId="1" xfId="11" quotePrefix="1" applyFont="1" applyFill="1" applyBorder="1" applyAlignment="1" applyProtection="1">
      <alignment horizontal="center" vertical="center" wrapText="1"/>
    </xf>
    <xf numFmtId="0" fontId="6" fillId="7" borderId="1" xfId="0" applyFont="1" applyFill="1" applyBorder="1" applyAlignment="1">
      <alignment horizontal="left" vertical="center" wrapText="1"/>
    </xf>
    <xf numFmtId="0" fontId="5" fillId="11" borderId="1" xfId="12" applyFont="1" applyFill="1" applyBorder="1" applyAlignment="1" applyProtection="1">
      <alignment vertical="center" wrapText="1"/>
    </xf>
    <xf numFmtId="0" fontId="5" fillId="29" borderId="1" xfId="12" applyFont="1" applyFill="1" applyBorder="1" applyAlignment="1" applyProtection="1">
      <alignment vertical="center" wrapText="1"/>
    </xf>
    <xf numFmtId="0" fontId="2" fillId="11" borderId="1" xfId="12" applyFont="1" applyFill="1" applyBorder="1" applyAlignment="1" applyProtection="1">
      <alignment vertical="center" wrapText="1"/>
    </xf>
    <xf numFmtId="0" fontId="2" fillId="29" borderId="1" xfId="12" applyFont="1" applyFill="1" applyBorder="1" applyAlignment="1" applyProtection="1">
      <alignment vertical="center" wrapText="1"/>
    </xf>
    <xf numFmtId="0" fontId="5" fillId="7" borderId="1" xfId="0" applyFont="1" applyFill="1" applyBorder="1" applyAlignment="1">
      <alignment horizontal="center" vertical="center" wrapText="1"/>
    </xf>
    <xf numFmtId="176" fontId="5" fillId="32" borderId="1" xfId="10" applyNumberFormat="1" applyFont="1" applyFill="1" applyBorder="1" applyAlignment="1" applyProtection="1">
      <alignment vertical="center"/>
    </xf>
    <xf numFmtId="176" fontId="5" fillId="35" borderId="1" xfId="10" applyNumberFormat="1" applyFont="1" applyFill="1" applyBorder="1" applyAlignment="1" applyProtection="1">
      <alignment vertical="center"/>
    </xf>
    <xf numFmtId="49" fontId="5" fillId="11" borderId="1" xfId="9" quotePrefix="1" applyNumberFormat="1" applyFont="1" applyFill="1" applyBorder="1" applyAlignment="1" applyProtection="1">
      <alignment horizontal="center" vertical="center" wrapText="1"/>
    </xf>
    <xf numFmtId="49" fontId="7" fillId="6" borderId="0" xfId="2" applyNumberFormat="1" applyFill="1" applyAlignment="1" applyProtection="1">
      <alignment horizontal="center" vertical="center" wrapText="1"/>
      <protection locked="0"/>
    </xf>
    <xf numFmtId="49" fontId="7" fillId="6" borderId="0" xfId="2" quotePrefix="1" applyNumberFormat="1" applyFill="1" applyAlignment="1" applyProtection="1">
      <alignment horizontal="center" vertical="center" wrapText="1"/>
      <protection locked="0"/>
    </xf>
    <xf numFmtId="0" fontId="9" fillId="0" borderId="0" xfId="4" applyFill="1" applyAlignment="1" applyProtection="1">
      <alignment horizontal="left" vertical="center"/>
    </xf>
    <xf numFmtId="49" fontId="13" fillId="0" borderId="0" xfId="5" quotePrefix="1" applyNumberFormat="1" applyBorder="1" applyAlignment="1" applyProtection="1">
      <alignment horizontal="left" vertical="center"/>
      <protection locked="0"/>
    </xf>
    <xf numFmtId="0" fontId="21" fillId="0" borderId="0" xfId="7" applyFont="1"/>
    <xf numFmtId="172" fontId="5" fillId="30" borderId="0" xfId="7" applyNumberFormat="1" applyFill="1" applyAlignment="1">
      <alignment horizontal="left"/>
    </xf>
    <xf numFmtId="0" fontId="5" fillId="30" borderId="0" xfId="7" applyFill="1" applyAlignment="1">
      <alignment horizontal="left" vertical="center"/>
    </xf>
    <xf numFmtId="177" fontId="2" fillId="31" borderId="4" xfId="16" applyNumberFormat="1" applyFill="1" applyBorder="1" applyAlignment="1" applyProtection="1">
      <alignment vertical="center"/>
    </xf>
    <xf numFmtId="177" fontId="2" fillId="31" borderId="1" xfId="16" applyNumberFormat="1" applyFill="1" applyBorder="1" applyAlignment="1" applyProtection="1">
      <alignment vertical="center"/>
    </xf>
    <xf numFmtId="174" fontId="2" fillId="31" borderId="1" xfId="16" applyNumberFormat="1" applyFill="1" applyBorder="1" applyAlignment="1" applyProtection="1">
      <alignment vertical="center"/>
    </xf>
    <xf numFmtId="174" fontId="2" fillId="34" borderId="1" xfId="17" applyNumberFormat="1" applyFill="1" applyBorder="1" applyAlignment="1" applyProtection="1">
      <alignment vertical="center"/>
    </xf>
    <xf numFmtId="175" fontId="2" fillId="31" borderId="1" xfId="16" applyNumberFormat="1" applyFill="1" applyBorder="1" applyAlignment="1" applyProtection="1">
      <alignment vertical="center"/>
      <protection locked="0"/>
    </xf>
    <xf numFmtId="175" fontId="5" fillId="31" borderId="1" xfId="16" applyNumberFormat="1" applyFont="1" applyFill="1" applyBorder="1" applyAlignment="1" applyProtection="1">
      <alignment vertical="center"/>
      <protection locked="0"/>
    </xf>
    <xf numFmtId="175" fontId="5" fillId="34" borderId="1" xfId="16" applyNumberFormat="1" applyFont="1" applyFill="1" applyBorder="1" applyAlignment="1" applyProtection="1">
      <alignment vertical="center"/>
      <protection locked="0"/>
    </xf>
    <xf numFmtId="176" fontId="2" fillId="31" borderId="1" xfId="16" applyNumberFormat="1" applyFill="1" applyBorder="1" applyAlignment="1" applyProtection="1">
      <alignment vertical="center"/>
    </xf>
    <xf numFmtId="176" fontId="2" fillId="34" borderId="1" xfId="16" applyNumberFormat="1" applyFill="1" applyBorder="1" applyAlignment="1" applyProtection="1">
      <alignment vertical="center"/>
    </xf>
    <xf numFmtId="0" fontId="9" fillId="0" borderId="0" xfId="4" applyAlignment="1" applyProtection="1">
      <alignment horizontal="left" vertical="top" wrapText="1"/>
    </xf>
    <xf numFmtId="0" fontId="22" fillId="2" borderId="0" xfId="0" applyFont="1" applyFill="1" applyAlignment="1">
      <alignment vertical="center"/>
    </xf>
    <xf numFmtId="0" fontId="23" fillId="2" borderId="0" xfId="4" applyFont="1" applyFill="1" applyAlignment="1" applyProtection="1">
      <alignment vertical="center"/>
      <protection hidden="1"/>
    </xf>
    <xf numFmtId="0" fontId="22" fillId="2" borderId="7" xfId="7" quotePrefix="1" applyFont="1" applyFill="1" applyBorder="1" applyAlignment="1">
      <alignment vertical="center" wrapText="1"/>
    </xf>
    <xf numFmtId="0" fontId="22" fillId="2" borderId="0" xfId="0" applyFont="1" applyFill="1"/>
    <xf numFmtId="0" fontId="25" fillId="17" borderId="0" xfId="2" applyNumberFormat="1" applyFont="1" applyFill="1" applyBorder="1" applyAlignment="1">
      <alignment horizontal="center" vertical="center" wrapText="1"/>
    </xf>
    <xf numFmtId="0" fontId="22" fillId="17" borderId="0" xfId="0" applyFont="1" applyFill="1"/>
    <xf numFmtId="0" fontId="22" fillId="17" borderId="0" xfId="0" applyFont="1" applyFill="1" applyAlignment="1">
      <alignment vertical="center"/>
    </xf>
    <xf numFmtId="0" fontId="22" fillId="2" borderId="0" xfId="0" applyFont="1" applyFill="1" applyAlignment="1">
      <alignment horizontal="center" vertical="center"/>
    </xf>
    <xf numFmtId="2" fontId="22" fillId="2" borderId="0" xfId="0" applyNumberFormat="1" applyFont="1" applyFill="1" applyAlignment="1">
      <alignment horizontal="center" vertical="center"/>
    </xf>
    <xf numFmtId="164" fontId="22" fillId="2" borderId="0" xfId="0" applyNumberFormat="1" applyFont="1" applyFill="1" applyAlignment="1">
      <alignment horizontal="center" vertical="center"/>
    </xf>
    <xf numFmtId="165" fontId="22" fillId="2" borderId="0" xfId="0" applyNumberFormat="1" applyFont="1" applyFill="1" applyAlignment="1">
      <alignment horizontal="center" vertical="center"/>
    </xf>
    <xf numFmtId="0" fontId="23" fillId="2" borderId="0" xfId="4" applyFont="1" applyFill="1" applyAlignment="1" applyProtection="1">
      <alignment vertical="center"/>
    </xf>
    <xf numFmtId="0" fontId="22" fillId="2" borderId="0" xfId="7" applyFont="1" applyFill="1" applyAlignment="1">
      <alignment vertical="center"/>
    </xf>
    <xf numFmtId="0" fontId="30" fillId="2" borderId="0" xfId="7" applyFont="1" applyFill="1" applyAlignment="1">
      <alignment vertical="center"/>
    </xf>
    <xf numFmtId="0" fontId="30" fillId="17" borderId="0" xfId="7" applyFont="1" applyFill="1" applyAlignment="1">
      <alignment vertical="center"/>
    </xf>
    <xf numFmtId="0" fontId="22" fillId="0" borderId="1" xfId="0" applyFont="1" applyBorder="1" applyAlignment="1">
      <alignment horizontal="center" vertical="center" wrapText="1"/>
    </xf>
    <xf numFmtId="0" fontId="26" fillId="7" borderId="1" xfId="7" quotePrefix="1" applyFont="1" applyFill="1" applyBorder="1" applyAlignment="1">
      <alignment horizontal="center" vertical="center" wrapText="1"/>
    </xf>
    <xf numFmtId="0" fontId="26" fillId="7" borderId="1" xfId="7" applyFont="1" applyFill="1" applyBorder="1" applyAlignment="1">
      <alignment horizontal="center" vertical="center" wrapText="1"/>
    </xf>
    <xf numFmtId="49" fontId="31" fillId="7" borderId="1" xfId="7" applyNumberFormat="1" applyFont="1" applyFill="1" applyBorder="1" applyAlignment="1">
      <alignment horizontal="center" vertical="center" wrapText="1"/>
    </xf>
    <xf numFmtId="49" fontId="26" fillId="7" borderId="1" xfId="7" applyNumberFormat="1" applyFont="1" applyFill="1" applyBorder="1" applyAlignment="1">
      <alignment horizontal="center" vertical="center" wrapText="1"/>
    </xf>
    <xf numFmtId="49" fontId="31" fillId="7" borderId="1" xfId="7" quotePrefix="1" applyNumberFormat="1" applyFont="1" applyFill="1" applyBorder="1" applyAlignment="1">
      <alignment horizontal="center" vertical="center" wrapText="1"/>
    </xf>
    <xf numFmtId="0" fontId="32" fillId="9" borderId="1" xfId="0" quotePrefix="1" applyFont="1" applyFill="1" applyBorder="1" applyAlignment="1" applyProtection="1">
      <alignment horizontal="left" vertical="center" wrapText="1"/>
      <protection locked="0"/>
    </xf>
    <xf numFmtId="0" fontId="22" fillId="9" borderId="1" xfId="7" applyFont="1" applyFill="1" applyBorder="1" applyAlignment="1">
      <alignment horizontal="center" vertical="center" wrapText="1"/>
    </xf>
    <xf numFmtId="1" fontId="22" fillId="9" borderId="1" xfId="7" applyNumberFormat="1" applyFont="1" applyFill="1" applyBorder="1" applyAlignment="1" applyProtection="1">
      <alignment horizontal="center" vertical="center" wrapText="1"/>
      <protection locked="0"/>
    </xf>
    <xf numFmtId="0" fontId="32" fillId="9" borderId="1" xfId="0" applyFont="1" applyFill="1" applyBorder="1" applyAlignment="1" applyProtection="1">
      <alignment horizontal="left" vertical="center" wrapText="1"/>
      <protection locked="0"/>
    </xf>
    <xf numFmtId="179" fontId="22" fillId="9" borderId="1" xfId="7" applyNumberFormat="1" applyFont="1" applyFill="1" applyBorder="1" applyAlignment="1">
      <alignment horizontal="center" vertical="center" wrapText="1"/>
    </xf>
    <xf numFmtId="179" fontId="22" fillId="9" borderId="1" xfId="7" applyNumberFormat="1" applyFont="1" applyFill="1" applyBorder="1" applyAlignment="1" applyProtection="1">
      <alignment horizontal="center" vertical="center" wrapText="1"/>
      <protection locked="0"/>
    </xf>
    <xf numFmtId="0" fontId="22" fillId="9" borderId="1" xfId="7" applyFont="1" applyFill="1" applyBorder="1" applyAlignment="1" applyProtection="1">
      <alignment horizontal="left" vertical="center" wrapText="1"/>
      <protection locked="0"/>
    </xf>
    <xf numFmtId="180" fontId="33" fillId="12" borderId="1" xfId="7" applyNumberFormat="1" applyFont="1" applyFill="1" applyBorder="1" applyAlignment="1" applyProtection="1">
      <alignment horizontal="center" vertical="center"/>
      <protection locked="0"/>
    </xf>
    <xf numFmtId="181" fontId="33" fillId="12" borderId="1" xfId="7" applyNumberFormat="1" applyFont="1" applyFill="1" applyBorder="1" applyAlignment="1" applyProtection="1">
      <alignment horizontal="center" vertical="center"/>
      <protection locked="0"/>
    </xf>
    <xf numFmtId="180" fontId="33" fillId="9" borderId="1" xfId="7" applyNumberFormat="1" applyFont="1" applyFill="1" applyBorder="1" applyAlignment="1" applyProtection="1">
      <alignment horizontal="center" vertical="center"/>
      <protection locked="0"/>
    </xf>
    <xf numFmtId="181" fontId="33" fillId="9" borderId="1" xfId="7" applyNumberFormat="1" applyFont="1" applyFill="1" applyBorder="1" applyAlignment="1" applyProtection="1">
      <alignment horizontal="center" vertical="center"/>
      <protection locked="0"/>
    </xf>
    <xf numFmtId="0" fontId="22" fillId="2" borderId="0" xfId="7" applyFont="1" applyFill="1" applyAlignment="1">
      <alignment horizontal="center" vertical="center"/>
    </xf>
    <xf numFmtId="166" fontId="22" fillId="2" borderId="0" xfId="7" applyNumberFormat="1" applyFont="1" applyFill="1" applyAlignment="1">
      <alignment horizontal="center" vertical="center"/>
    </xf>
    <xf numFmtId="0" fontId="22" fillId="2" borderId="0" xfId="7" applyFont="1" applyFill="1"/>
    <xf numFmtId="0" fontId="26" fillId="17" borderId="3" xfId="0" applyFont="1" applyFill="1" applyBorder="1" applyAlignment="1">
      <alignment horizontal="left" vertical="center" wrapText="1"/>
    </xf>
    <xf numFmtId="0" fontId="22" fillId="17" borderId="3" xfId="0" applyFont="1" applyFill="1" applyBorder="1" applyAlignment="1">
      <alignment horizontal="center" vertical="center" wrapText="1"/>
    </xf>
    <xf numFmtId="0" fontId="22" fillId="17" borderId="7" xfId="0" applyFont="1" applyFill="1" applyBorder="1" applyAlignment="1">
      <alignment horizontal="center" vertical="center" wrapText="1"/>
    </xf>
    <xf numFmtId="0" fontId="25" fillId="17" borderId="7" xfId="2" applyNumberFormat="1" applyFont="1" applyFill="1" applyBorder="1" applyAlignment="1">
      <alignment horizontal="center" vertical="center" wrapText="1"/>
    </xf>
    <xf numFmtId="2" fontId="26" fillId="7" borderId="1" xfId="7" applyNumberFormat="1" applyFont="1" applyFill="1" applyBorder="1" applyAlignment="1">
      <alignment horizontal="center" vertical="center" wrapText="1"/>
    </xf>
    <xf numFmtId="0" fontId="32" fillId="9" borderId="1" xfId="7" applyFont="1" applyFill="1" applyBorder="1" applyAlignment="1">
      <alignment horizontal="left" vertical="center" wrapText="1"/>
    </xf>
    <xf numFmtId="1" fontId="22" fillId="9" borderId="1" xfId="7" applyNumberFormat="1" applyFont="1" applyFill="1" applyBorder="1" applyAlignment="1">
      <alignment horizontal="center" vertical="center" wrapText="1"/>
    </xf>
    <xf numFmtId="0" fontId="22" fillId="9" borderId="1" xfId="7" applyFont="1" applyFill="1" applyBorder="1" applyAlignment="1">
      <alignment horizontal="left" vertical="center" wrapText="1"/>
    </xf>
    <xf numFmtId="180" fontId="33" fillId="12" borderId="1" xfId="7" applyNumberFormat="1" applyFont="1" applyFill="1" applyBorder="1" applyAlignment="1">
      <alignment horizontal="center" vertical="center"/>
    </xf>
    <xf numFmtId="181" fontId="33" fillId="12" borderId="1" xfId="8" applyNumberFormat="1" applyFont="1" applyFill="1" applyBorder="1" applyAlignment="1" applyProtection="1">
      <alignment horizontal="center" vertical="center"/>
    </xf>
    <xf numFmtId="181" fontId="33" fillId="12" borderId="1" xfId="7" applyNumberFormat="1" applyFont="1" applyFill="1" applyBorder="1" applyAlignment="1">
      <alignment horizontal="center" vertical="center"/>
    </xf>
    <xf numFmtId="1" fontId="32" fillId="9" borderId="1" xfId="7" applyNumberFormat="1" applyFont="1" applyFill="1" applyBorder="1" applyAlignment="1">
      <alignment horizontal="left" vertical="center" wrapText="1"/>
    </xf>
    <xf numFmtId="180" fontId="33" fillId="23" borderId="1" xfId="7" applyNumberFormat="1" applyFont="1" applyFill="1" applyBorder="1" applyAlignment="1">
      <alignment horizontal="center" vertical="center"/>
    </xf>
    <xf numFmtId="181" fontId="33" fillId="23" borderId="1" xfId="8" applyNumberFormat="1" applyFont="1" applyFill="1" applyBorder="1" applyAlignment="1" applyProtection="1">
      <alignment horizontal="center" vertical="center"/>
    </xf>
    <xf numFmtId="181" fontId="33" fillId="23" borderId="1" xfId="7" applyNumberFormat="1" applyFont="1" applyFill="1" applyBorder="1" applyAlignment="1">
      <alignment horizontal="center" vertical="center"/>
    </xf>
    <xf numFmtId="0" fontId="25" fillId="17" borderId="0" xfId="2" applyNumberFormat="1" applyFont="1" applyFill="1" applyBorder="1" applyAlignment="1" applyProtection="1">
      <alignment horizontal="center" vertical="center" wrapText="1"/>
    </xf>
    <xf numFmtId="0" fontId="25" fillId="17" borderId="0" xfId="2" applyNumberFormat="1" applyFont="1" applyFill="1" applyBorder="1" applyAlignment="1">
      <alignment vertical="center" wrapText="1"/>
    </xf>
    <xf numFmtId="0" fontId="26" fillId="7" borderId="5" xfId="0" applyFont="1" applyFill="1" applyBorder="1" applyAlignment="1" applyProtection="1">
      <alignment vertical="center" wrapText="1"/>
      <protection locked="0"/>
    </xf>
    <xf numFmtId="0" fontId="27" fillId="18" borderId="1" xfId="0" applyFont="1" applyFill="1" applyBorder="1" applyAlignment="1" applyProtection="1">
      <alignment horizontal="center" vertical="center" wrapText="1"/>
      <protection locked="0"/>
    </xf>
    <xf numFmtId="173" fontId="28" fillId="19" borderId="2" xfId="0" applyNumberFormat="1" applyFont="1" applyFill="1" applyBorder="1" applyAlignment="1" applyProtection="1">
      <alignment horizontal="center" vertical="center" wrapText="1"/>
      <protection locked="0"/>
    </xf>
    <xf numFmtId="0" fontId="27" fillId="20" borderId="1" xfId="0" applyFont="1" applyFill="1" applyBorder="1" applyAlignment="1" applyProtection="1">
      <alignment horizontal="center" vertical="center" wrapText="1"/>
      <protection locked="0"/>
    </xf>
    <xf numFmtId="0" fontId="27" fillId="21" borderId="1" xfId="0" applyFont="1" applyFill="1" applyBorder="1" applyAlignment="1" applyProtection="1">
      <alignment horizontal="center" vertical="center" wrapText="1"/>
      <protection locked="0"/>
    </xf>
    <xf numFmtId="0" fontId="26" fillId="22" borderId="1" xfId="0" applyFont="1" applyFill="1" applyBorder="1" applyAlignment="1" applyProtection="1">
      <alignment horizontal="center" vertical="center" wrapText="1"/>
      <protection locked="0"/>
    </xf>
    <xf numFmtId="0" fontId="26" fillId="0" borderId="5" xfId="0" applyFont="1" applyBorder="1" applyAlignment="1">
      <alignment vertical="center" wrapText="1"/>
    </xf>
    <xf numFmtId="0" fontId="22" fillId="0" borderId="5" xfId="0" applyFont="1" applyBorder="1" applyAlignment="1">
      <alignment horizontal="center" vertical="center" wrapText="1"/>
    </xf>
    <xf numFmtId="178" fontId="22" fillId="4" borderId="1" xfId="0" applyNumberFormat="1" applyFont="1" applyFill="1" applyBorder="1" applyAlignment="1">
      <alignment horizontal="center" vertical="center" wrapText="1"/>
    </xf>
    <xf numFmtId="0" fontId="26" fillId="0" borderId="1" xfId="0" applyFont="1" applyBorder="1" applyAlignment="1">
      <alignment vertical="center" wrapText="1"/>
    </xf>
    <xf numFmtId="0" fontId="25" fillId="17" borderId="11" xfId="2" applyNumberFormat="1" applyFont="1" applyFill="1" applyBorder="1" applyAlignment="1">
      <alignment horizontal="center" vertical="center" wrapText="1"/>
    </xf>
    <xf numFmtId="0" fontId="26" fillId="17" borderId="0" xfId="0" applyFont="1" applyFill="1" applyAlignment="1">
      <alignment horizontal="left" vertical="center" wrapText="1"/>
    </xf>
    <xf numFmtId="0" fontId="22" fillId="17" borderId="0" xfId="0" applyFont="1" applyFill="1" applyAlignment="1">
      <alignment horizontal="left" vertical="center" wrapText="1"/>
    </xf>
    <xf numFmtId="0" fontId="26" fillId="7" borderId="1" xfId="0" quotePrefix="1" applyFont="1" applyFill="1" applyBorder="1" applyAlignment="1">
      <alignment horizontal="center" vertical="center" wrapText="1"/>
    </xf>
    <xf numFmtId="0" fontId="26" fillId="7" borderId="1" xfId="0" applyFont="1" applyFill="1" applyBorder="1" applyAlignment="1">
      <alignment horizontal="center" vertical="center" wrapText="1"/>
    </xf>
    <xf numFmtId="0" fontId="26" fillId="11" borderId="1" xfId="0" applyFont="1" applyFill="1" applyBorder="1" applyAlignment="1">
      <alignment vertical="center" wrapText="1"/>
    </xf>
    <xf numFmtId="0" fontId="28" fillId="8" borderId="1" xfId="0" applyFont="1" applyFill="1" applyBorder="1" applyAlignment="1" applyProtection="1">
      <alignment horizontal="center" vertical="center" wrapText="1"/>
      <protection locked="0"/>
    </xf>
    <xf numFmtId="0" fontId="34" fillId="0" borderId="1" xfId="1" applyFont="1" applyBorder="1" applyAlignment="1">
      <alignment horizontal="center" vertical="center" wrapText="1"/>
    </xf>
    <xf numFmtId="184" fontId="29" fillId="18" borderId="1" xfId="0" applyNumberFormat="1" applyFont="1" applyFill="1" applyBorder="1" applyAlignment="1" applyProtection="1">
      <alignment horizontal="center" vertical="center"/>
      <protection locked="0"/>
    </xf>
    <xf numFmtId="184" fontId="28" fillId="19" borderId="1" xfId="0" applyNumberFormat="1" applyFont="1" applyFill="1" applyBorder="1" applyAlignment="1" applyProtection="1">
      <alignment horizontal="center" vertical="center"/>
      <protection locked="0"/>
    </xf>
    <xf numFmtId="184" fontId="29" fillId="20"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pplyProtection="1">
      <alignment horizontal="center" vertical="center"/>
      <protection locked="0"/>
    </xf>
    <xf numFmtId="185" fontId="28" fillId="3" borderId="1" xfId="0" applyNumberFormat="1" applyFont="1" applyFill="1" applyBorder="1" applyAlignment="1" applyProtection="1">
      <alignment horizontal="center" vertical="center"/>
      <protection locked="0"/>
    </xf>
    <xf numFmtId="184" fontId="28" fillId="3" borderId="1" xfId="0" applyNumberFormat="1" applyFont="1" applyFill="1" applyBorder="1" applyAlignment="1" applyProtection="1">
      <alignment horizontal="center" vertical="center"/>
      <protection locked="0"/>
    </xf>
    <xf numFmtId="2" fontId="28" fillId="10" borderId="1" xfId="0" applyNumberFormat="1" applyFont="1" applyFill="1" applyBorder="1" applyAlignment="1">
      <alignment horizontal="center" vertical="center"/>
    </xf>
    <xf numFmtId="173" fontId="28" fillId="9" borderId="1" xfId="0" applyNumberFormat="1" applyFont="1" applyFill="1" applyBorder="1" applyAlignment="1" applyProtection="1">
      <alignment horizontal="center" vertical="center"/>
      <protection locked="0"/>
    </xf>
    <xf numFmtId="183" fontId="29" fillId="21" borderId="1" xfId="0" applyNumberFormat="1" applyFont="1" applyFill="1" applyBorder="1" applyAlignment="1" applyProtection="1">
      <alignment horizontal="center" vertical="center"/>
      <protection locked="0"/>
    </xf>
    <xf numFmtId="183" fontId="28" fillId="22" borderId="1" xfId="0" applyNumberFormat="1" applyFont="1" applyFill="1" applyBorder="1" applyAlignment="1" applyProtection="1">
      <alignment horizontal="center" vertical="center"/>
      <protection locked="0"/>
    </xf>
    <xf numFmtId="183" fontId="29" fillId="20" borderId="1" xfId="0" applyNumberFormat="1" applyFont="1" applyFill="1" applyBorder="1" applyAlignment="1" applyProtection="1">
      <alignment horizontal="center" vertical="center"/>
      <protection locked="0"/>
    </xf>
    <xf numFmtId="0" fontId="26" fillId="7" borderId="1" xfId="0" applyFont="1" applyFill="1" applyBorder="1" applyAlignment="1">
      <alignment vertical="center" wrapText="1"/>
    </xf>
    <xf numFmtId="0" fontId="22" fillId="2" borderId="0" xfId="7" quotePrefix="1" applyFont="1" applyFill="1" applyAlignment="1">
      <alignment horizontal="center" vertical="center" wrapText="1"/>
    </xf>
    <xf numFmtId="0" fontId="26" fillId="7" borderId="1" xfId="0" applyFont="1" applyFill="1" applyBorder="1" applyAlignment="1" applyProtection="1">
      <alignment vertical="center" wrapText="1"/>
      <protection locked="0"/>
    </xf>
    <xf numFmtId="0" fontId="28" fillId="17" borderId="1" xfId="0" applyFont="1" applyFill="1" applyBorder="1" applyAlignment="1" applyProtection="1">
      <alignment horizontal="center" vertical="center" wrapText="1"/>
      <protection locked="0"/>
    </xf>
    <xf numFmtId="164" fontId="28" fillId="9" borderId="1" xfId="0" applyNumberFormat="1" applyFont="1" applyFill="1" applyBorder="1" applyAlignment="1" applyProtection="1">
      <alignment horizontal="center" vertical="center"/>
      <protection locked="0"/>
    </xf>
    <xf numFmtId="164" fontId="28" fillId="10" borderId="1" xfId="0" applyNumberFormat="1" applyFont="1" applyFill="1" applyBorder="1" applyAlignment="1" applyProtection="1">
      <alignment horizontal="center" vertical="center"/>
      <protection locked="0"/>
    </xf>
    <xf numFmtId="164" fontId="28" fillId="10" borderId="1" xfId="0" applyNumberFormat="1" applyFont="1" applyFill="1" applyBorder="1" applyAlignment="1">
      <alignment horizontal="center" vertical="center"/>
    </xf>
    <xf numFmtId="0" fontId="23" fillId="17" borderId="0" xfId="4" applyFont="1" applyFill="1" applyAlignment="1" applyProtection="1">
      <alignment vertical="center"/>
    </xf>
    <xf numFmtId="0" fontId="22" fillId="17" borderId="0" xfId="7" applyFont="1" applyFill="1" applyAlignment="1">
      <alignment horizontal="center" vertical="center"/>
    </xf>
    <xf numFmtId="0" fontId="22" fillId="17" borderId="0" xfId="7" applyFont="1" applyFill="1" applyAlignment="1">
      <alignment vertical="center"/>
    </xf>
    <xf numFmtId="166" fontId="22" fillId="17" borderId="0" xfId="7" applyNumberFormat="1" applyFont="1" applyFill="1" applyAlignment="1">
      <alignment horizontal="center" vertical="center"/>
    </xf>
    <xf numFmtId="0" fontId="22" fillId="17" borderId="0" xfId="7" applyFont="1" applyFill="1"/>
    <xf numFmtId="0" fontId="22" fillId="0" borderId="1" xfId="7" quotePrefix="1" applyFont="1" applyBorder="1" applyAlignment="1">
      <alignment horizontal="left" vertical="top" wrapText="1"/>
    </xf>
    <xf numFmtId="0" fontId="26" fillId="7" borderId="1" xfId="7" applyFont="1" applyFill="1" applyBorder="1" applyAlignment="1" applyProtection="1">
      <alignment vertical="center" wrapText="1"/>
      <protection locked="0"/>
    </xf>
    <xf numFmtId="49" fontId="35" fillId="8" borderId="1" xfId="7" applyNumberFormat="1" applyFont="1" applyFill="1" applyBorder="1" applyAlignment="1" applyProtection="1">
      <alignment horizontal="center" vertical="center" wrapText="1"/>
      <protection locked="0"/>
    </xf>
    <xf numFmtId="0" fontId="35" fillId="4" borderId="1" xfId="7" applyFont="1" applyFill="1" applyBorder="1" applyAlignment="1" applyProtection="1">
      <alignment horizontal="center" vertical="center" wrapText="1"/>
      <protection locked="0"/>
    </xf>
    <xf numFmtId="167" fontId="22" fillId="9" borderId="1" xfId="7" applyNumberFormat="1" applyFont="1" applyFill="1" applyBorder="1" applyAlignment="1" applyProtection="1">
      <alignment horizontal="center" vertical="center"/>
      <protection locked="0"/>
    </xf>
    <xf numFmtId="168" fontId="22" fillId="10" borderId="1" xfId="7" applyNumberFormat="1" applyFont="1" applyFill="1" applyBorder="1" applyAlignment="1" applyProtection="1">
      <alignment horizontal="center" vertical="center"/>
      <protection locked="0"/>
    </xf>
    <xf numFmtId="169" fontId="22" fillId="3" borderId="1" xfId="7" applyNumberFormat="1" applyFont="1" applyFill="1" applyBorder="1" applyAlignment="1" applyProtection="1">
      <alignment horizontal="center" vertical="center"/>
      <protection locked="0"/>
    </xf>
    <xf numFmtId="0" fontId="23" fillId="17" borderId="0" xfId="4" applyFont="1" applyFill="1" applyBorder="1" applyAlignment="1" applyProtection="1">
      <alignment vertical="center"/>
    </xf>
    <xf numFmtId="0" fontId="26" fillId="7" borderId="5" xfId="7" applyFont="1" applyFill="1" applyBorder="1" applyAlignment="1" applyProtection="1">
      <alignment horizontal="center" vertical="center" wrapText="1"/>
      <protection locked="0"/>
    </xf>
    <xf numFmtId="0" fontId="26" fillId="7" borderId="1" xfId="7" applyFont="1" applyFill="1" applyBorder="1" applyAlignment="1" applyProtection="1">
      <alignment horizontal="center" vertical="center" wrapText="1"/>
      <protection locked="0"/>
    </xf>
    <xf numFmtId="0" fontId="28" fillId="0" borderId="5" xfId="7" applyFont="1" applyBorder="1" applyAlignment="1">
      <alignment vertical="center" wrapText="1"/>
    </xf>
    <xf numFmtId="0" fontId="35" fillId="0" borderId="5" xfId="7" applyFont="1" applyBorder="1" applyAlignment="1">
      <alignment horizontal="center" vertical="center" wrapText="1"/>
    </xf>
    <xf numFmtId="0" fontId="26" fillId="0" borderId="1" xfId="7" applyFont="1" applyBorder="1" applyAlignment="1">
      <alignment horizontal="left" vertical="center" wrapText="1"/>
    </xf>
    <xf numFmtId="0" fontId="26" fillId="17" borderId="0" xfId="7" applyFont="1" applyFill="1" applyAlignment="1">
      <alignment vertical="top" wrapText="1"/>
    </xf>
    <xf numFmtId="0" fontId="22" fillId="17" borderId="0" xfId="7" applyFont="1" applyFill="1" applyAlignment="1">
      <alignment wrapText="1"/>
    </xf>
    <xf numFmtId="0" fontId="22" fillId="0" borderId="1" xfId="7" applyFont="1" applyBorder="1" applyAlignment="1">
      <alignment vertical="center" wrapText="1"/>
    </xf>
    <xf numFmtId="165" fontId="22" fillId="0" borderId="1" xfId="7" applyNumberFormat="1" applyFont="1" applyBorder="1" applyAlignment="1">
      <alignment horizontal="center" vertical="center"/>
    </xf>
    <xf numFmtId="0" fontId="22" fillId="0" borderId="1" xfId="7" applyFont="1" applyBorder="1" applyAlignment="1">
      <alignment horizontal="center" vertical="center" wrapText="1"/>
    </xf>
    <xf numFmtId="0" fontId="22" fillId="0" borderId="0" xfId="7" applyFont="1"/>
    <xf numFmtId="0" fontId="22" fillId="0" borderId="1" xfId="7" applyFont="1" applyBorder="1" applyAlignment="1">
      <alignment horizontal="center" vertical="center"/>
    </xf>
    <xf numFmtId="49" fontId="22" fillId="9" borderId="1" xfId="7" quotePrefix="1" applyNumberFormat="1" applyFont="1" applyFill="1" applyBorder="1" applyAlignment="1" applyProtection="1">
      <alignment horizontal="left" vertical="center" wrapText="1"/>
      <protection locked="0"/>
    </xf>
    <xf numFmtId="49" fontId="22" fillId="9" borderId="1" xfId="7" applyNumberFormat="1" applyFont="1" applyFill="1" applyBorder="1" applyAlignment="1" applyProtection="1">
      <alignment horizontal="left" vertical="center" wrapText="1"/>
      <protection locked="0"/>
    </xf>
    <xf numFmtId="170" fontId="33" fillId="12" borderId="1" xfId="7" applyNumberFormat="1" applyFont="1" applyFill="1" applyBorder="1" applyAlignment="1" applyProtection="1">
      <alignment horizontal="center" vertical="center"/>
      <protection locked="0"/>
    </xf>
    <xf numFmtId="171" fontId="33" fillId="12" borderId="1" xfId="7" applyNumberFormat="1" applyFont="1" applyFill="1" applyBorder="1" applyAlignment="1" applyProtection="1">
      <alignment horizontal="center" vertical="center"/>
      <protection locked="0"/>
    </xf>
    <xf numFmtId="170" fontId="33" fillId="9" borderId="1" xfId="7" applyNumberFormat="1" applyFont="1" applyFill="1" applyBorder="1" applyAlignment="1" applyProtection="1">
      <alignment horizontal="center" vertical="center"/>
      <protection locked="0"/>
    </xf>
    <xf numFmtId="171" fontId="33" fillId="9" borderId="1" xfId="7" applyNumberFormat="1" applyFont="1" applyFill="1" applyBorder="1" applyAlignment="1" applyProtection="1">
      <alignment horizontal="center" vertical="center"/>
      <protection locked="0"/>
    </xf>
    <xf numFmtId="0" fontId="26" fillId="13" borderId="1" xfId="7" quotePrefix="1" applyFont="1" applyFill="1" applyBorder="1" applyAlignment="1">
      <alignment horizontal="center" vertical="center" wrapText="1"/>
    </xf>
    <xf numFmtId="0" fontId="26" fillId="16" borderId="1" xfId="7" quotePrefix="1" applyFont="1" applyFill="1" applyBorder="1" applyAlignment="1">
      <alignment horizontal="center" vertical="center" wrapText="1"/>
    </xf>
    <xf numFmtId="49" fontId="22" fillId="9" borderId="1" xfId="7" applyNumberFormat="1" applyFont="1" applyFill="1" applyBorder="1" applyAlignment="1" applyProtection="1">
      <alignment horizontal="left" vertical="top" wrapText="1"/>
      <protection locked="0"/>
    </xf>
    <xf numFmtId="49" fontId="22" fillId="14" borderId="1" xfId="7" applyNumberFormat="1" applyFont="1" applyFill="1" applyBorder="1" applyAlignment="1" applyProtection="1">
      <alignment horizontal="left" vertical="top" wrapText="1"/>
      <protection locked="0"/>
    </xf>
    <xf numFmtId="170" fontId="33" fillId="14" borderId="1" xfId="7" applyNumberFormat="1" applyFont="1" applyFill="1" applyBorder="1" applyAlignment="1" applyProtection="1">
      <alignment horizontal="center" vertical="center"/>
      <protection locked="0"/>
    </xf>
    <xf numFmtId="171" fontId="33" fillId="14" borderId="1" xfId="7" applyNumberFormat="1" applyFont="1" applyFill="1" applyBorder="1" applyAlignment="1" applyProtection="1">
      <alignment horizontal="center" vertical="center"/>
      <protection locked="0"/>
    </xf>
    <xf numFmtId="171" fontId="33" fillId="15" borderId="1" xfId="7" applyNumberFormat="1" applyFont="1" applyFill="1" applyBorder="1" applyAlignment="1" applyProtection="1">
      <alignment horizontal="center" vertical="center"/>
      <protection locked="0"/>
    </xf>
    <xf numFmtId="0" fontId="23" fillId="17" borderId="0" xfId="4" applyFont="1" applyFill="1" applyAlignment="1" applyProtection="1">
      <alignment horizontal="left" vertical="center"/>
    </xf>
    <xf numFmtId="0" fontId="26" fillId="7" borderId="1" xfId="7" applyFont="1" applyFill="1" applyBorder="1" applyAlignment="1" applyProtection="1">
      <alignment horizontal="center" vertical="center"/>
      <protection locked="0"/>
    </xf>
    <xf numFmtId="0" fontId="26" fillId="7" borderId="1" xfId="7" applyFont="1" applyFill="1" applyBorder="1" applyAlignment="1" applyProtection="1">
      <alignment vertical="center"/>
      <protection locked="0"/>
    </xf>
    <xf numFmtId="0" fontId="35" fillId="8" borderId="1" xfId="7" applyFont="1" applyFill="1" applyBorder="1" applyAlignment="1" applyProtection="1">
      <alignment horizontal="center" vertical="center"/>
      <protection locked="0"/>
    </xf>
    <xf numFmtId="3" fontId="35" fillId="8" borderId="1" xfId="7" applyNumberFormat="1" applyFont="1" applyFill="1" applyBorder="1" applyAlignment="1" applyProtection="1">
      <alignment horizontal="center" vertical="center"/>
      <protection locked="0"/>
    </xf>
    <xf numFmtId="186" fontId="35" fillId="8" borderId="1" xfId="7" applyNumberFormat="1" applyFont="1" applyFill="1" applyBorder="1" applyAlignment="1" applyProtection="1">
      <alignment horizontal="center" vertical="center"/>
      <protection locked="0"/>
    </xf>
    <xf numFmtId="3" fontId="35" fillId="37" borderId="1" xfId="7" applyNumberFormat="1" applyFont="1" applyFill="1" applyBorder="1" applyAlignment="1" applyProtection="1">
      <alignment horizontal="center" vertical="center"/>
      <protection locked="0"/>
    </xf>
    <xf numFmtId="166" fontId="22" fillId="2" borderId="0" xfId="0" applyNumberFormat="1" applyFont="1" applyFill="1" applyAlignment="1">
      <alignment horizontal="center" vertical="center"/>
    </xf>
    <xf numFmtId="0" fontId="30" fillId="2" borderId="0" xfId="0" applyFont="1" applyFill="1" applyAlignment="1">
      <alignment vertical="center"/>
    </xf>
    <xf numFmtId="0" fontId="26" fillId="7" borderId="1" xfId="0" applyFont="1" applyFill="1" applyBorder="1" applyAlignment="1" applyProtection="1">
      <alignment horizontal="center" vertical="center" wrapText="1"/>
      <protection locked="0"/>
    </xf>
    <xf numFmtId="0" fontId="22" fillId="2" borderId="1" xfId="0" applyFont="1" applyFill="1" applyBorder="1" applyAlignment="1">
      <alignment vertical="center"/>
    </xf>
    <xf numFmtId="0" fontId="22" fillId="2" borderId="1" xfId="0" applyFont="1" applyFill="1" applyBorder="1" applyAlignment="1">
      <alignment horizontal="center" vertical="center"/>
    </xf>
    <xf numFmtId="182" fontId="22" fillId="2" borderId="1" xfId="0" applyNumberFormat="1" applyFont="1" applyFill="1" applyBorder="1" applyAlignment="1">
      <alignment horizontal="center" vertical="center"/>
    </xf>
    <xf numFmtId="0" fontId="22" fillId="9" borderId="1" xfId="7" applyFont="1" applyFill="1" applyBorder="1" applyAlignment="1" applyProtection="1">
      <alignment horizontal="center" vertical="center" wrapText="1"/>
      <protection locked="0"/>
    </xf>
    <xf numFmtId="0" fontId="22" fillId="38" borderId="1" xfId="0" applyFont="1" applyFill="1" applyBorder="1" applyAlignment="1">
      <alignment vertical="center"/>
    </xf>
    <xf numFmtId="0" fontId="22" fillId="38" borderId="1" xfId="0" applyFont="1" applyFill="1" applyBorder="1" applyAlignment="1">
      <alignment horizontal="center" vertical="center"/>
    </xf>
    <xf numFmtId="0" fontId="9" fillId="17" borderId="0" xfId="4" applyFill="1" applyAlignment="1" applyProtection="1">
      <alignment horizontal="left" vertical="center"/>
    </xf>
    <xf numFmtId="0" fontId="22" fillId="2" borderId="0" xfId="7" quotePrefix="1" applyFont="1" applyFill="1" applyAlignment="1">
      <alignment vertical="center" wrapText="1"/>
    </xf>
    <xf numFmtId="0" fontId="10" fillId="0" borderId="0" xfId="0" quotePrefix="1" applyFont="1" applyAlignment="1">
      <alignment horizontal="left" vertical="top" wrapText="1"/>
    </xf>
    <xf numFmtId="49" fontId="7" fillId="6" borderId="0" xfId="2" applyNumberFormat="1" applyFill="1" applyAlignment="1" applyProtection="1">
      <alignment horizontal="left" vertical="center" wrapText="1"/>
      <protection locked="0"/>
    </xf>
    <xf numFmtId="0" fontId="5" fillId="0" borderId="0" xfId="0" quotePrefix="1" applyFont="1" applyAlignment="1">
      <alignment horizontal="left" wrapText="1"/>
    </xf>
    <xf numFmtId="0" fontId="14" fillId="0" borderId="0" xfId="0" quotePrefix="1" applyFont="1" applyAlignment="1">
      <alignment horizontal="left" vertical="top" wrapText="1"/>
    </xf>
    <xf numFmtId="0" fontId="5" fillId="0" borderId="0" xfId="0" quotePrefix="1" applyFont="1" applyAlignment="1" applyProtection="1">
      <alignment horizontal="left" vertical="top" wrapText="1"/>
      <protection locked="0"/>
    </xf>
    <xf numFmtId="0" fontId="5" fillId="0" borderId="0" xfId="0" applyFont="1" applyAlignment="1" applyProtection="1">
      <alignment horizontal="left" vertical="top" wrapText="1"/>
      <protection locked="0"/>
    </xf>
    <xf numFmtId="49" fontId="7" fillId="6" borderId="0" xfId="2" applyNumberFormat="1" applyFill="1" applyAlignment="1" applyProtection="1">
      <alignment horizontal="center" vertical="center" wrapText="1"/>
      <protection locked="0"/>
    </xf>
    <xf numFmtId="0" fontId="26" fillId="0" borderId="1" xfId="0" applyFont="1" applyBorder="1" applyAlignment="1">
      <alignment vertical="center" wrapText="1"/>
    </xf>
    <xf numFmtId="0" fontId="22" fillId="2" borderId="0" xfId="7" quotePrefix="1" applyFont="1" applyFill="1" applyAlignment="1">
      <alignment horizontal="center" vertical="center" wrapText="1"/>
    </xf>
    <xf numFmtId="0" fontId="24" fillId="17" borderId="10" xfId="14" quotePrefix="1" applyFont="1" applyFill="1" applyBorder="1" applyAlignment="1">
      <alignment horizontal="left" vertical="top" wrapText="1"/>
    </xf>
    <xf numFmtId="0" fontId="24" fillId="17" borderId="0" xfId="14" quotePrefix="1" applyFont="1" applyFill="1" applyBorder="1" applyAlignment="1">
      <alignment horizontal="left" vertical="top" wrapText="1"/>
    </xf>
    <xf numFmtId="0" fontId="22" fillId="0" borderId="1" xfId="0" applyFont="1" applyBorder="1" applyAlignment="1">
      <alignment horizontal="left" vertical="center" wrapText="1"/>
    </xf>
    <xf numFmtId="0" fontId="26" fillId="0" borderId="1" xfId="0" applyFont="1" applyBorder="1" applyAlignment="1">
      <alignment horizontal="left" vertical="center" wrapText="1"/>
    </xf>
    <xf numFmtId="0" fontId="25" fillId="6" borderId="1" xfId="2" applyNumberFormat="1" applyFont="1" applyFill="1" applyBorder="1" applyAlignment="1">
      <alignment horizontal="center" vertical="center" wrapText="1"/>
    </xf>
    <xf numFmtId="173" fontId="28" fillId="19" borderId="1" xfId="0" applyNumberFormat="1" applyFont="1" applyFill="1" applyBorder="1" applyAlignment="1" applyProtection="1">
      <alignment horizontal="center" vertical="center"/>
      <protection locked="0"/>
    </xf>
    <xf numFmtId="0" fontId="22" fillId="0" borderId="1" xfId="0" applyFont="1" applyBorder="1" applyAlignment="1">
      <alignment horizontal="center" vertical="center" wrapText="1"/>
    </xf>
    <xf numFmtId="0" fontId="26" fillId="7" borderId="1" xfId="0" applyFont="1" applyFill="1" applyBorder="1" applyAlignment="1" applyProtection="1">
      <alignment horizontal="center" vertical="center" wrapText="1"/>
      <protection locked="0"/>
    </xf>
    <xf numFmtId="178" fontId="22" fillId="4" borderId="1" xfId="0" applyNumberFormat="1" applyFont="1" applyFill="1" applyBorder="1" applyAlignment="1">
      <alignment horizontal="center" vertical="center" wrapText="1"/>
    </xf>
    <xf numFmtId="0" fontId="22" fillId="2" borderId="7" xfId="7" quotePrefix="1" applyFont="1" applyFill="1" applyBorder="1" applyAlignment="1">
      <alignment horizontal="left" vertical="center" wrapText="1"/>
    </xf>
    <xf numFmtId="0" fontId="22" fillId="2" borderId="7" xfId="0" quotePrefix="1" applyFont="1" applyFill="1" applyBorder="1" applyAlignment="1">
      <alignment horizontal="left" vertical="center" wrapText="1"/>
    </xf>
    <xf numFmtId="0" fontId="26" fillId="7" borderId="10" xfId="0" applyFont="1" applyFill="1" applyBorder="1" applyAlignment="1" applyProtection="1">
      <alignment horizontal="center" vertical="center" wrapText="1"/>
      <protection locked="0"/>
    </xf>
    <xf numFmtId="0" fontId="26" fillId="7" borderId="0" xfId="0" applyFont="1" applyFill="1" applyAlignment="1" applyProtection="1">
      <alignment horizontal="center" vertical="center" wrapText="1"/>
      <protection locked="0"/>
    </xf>
    <xf numFmtId="0" fontId="27" fillId="18" borderId="1" xfId="0" applyFont="1" applyFill="1" applyBorder="1" applyAlignment="1" applyProtection="1">
      <alignment horizontal="center" vertical="center" wrapText="1"/>
      <protection locked="0"/>
    </xf>
    <xf numFmtId="0" fontId="25" fillId="6" borderId="2" xfId="2" applyNumberFormat="1" applyFont="1" applyFill="1" applyBorder="1" applyAlignment="1">
      <alignment horizontal="center" vertical="center" wrapText="1"/>
    </xf>
    <xf numFmtId="0" fontId="25" fillId="6" borderId="3" xfId="2" applyNumberFormat="1" applyFont="1" applyFill="1" applyBorder="1" applyAlignment="1">
      <alignment horizontal="center" vertical="center" wrapText="1"/>
    </xf>
    <xf numFmtId="0" fontId="25" fillId="6" borderId="4" xfId="2" applyNumberFormat="1" applyFont="1" applyFill="1" applyBorder="1" applyAlignment="1">
      <alignment horizontal="center" vertical="center" wrapText="1"/>
    </xf>
    <xf numFmtId="0" fontId="26" fillId="7" borderId="2" xfId="7" applyFont="1" applyFill="1" applyBorder="1" applyAlignment="1">
      <alignment horizontal="center" vertical="center" wrapText="1"/>
    </xf>
    <xf numFmtId="0" fontId="26" fillId="7" borderId="3" xfId="7" applyFont="1" applyFill="1" applyBorder="1" applyAlignment="1">
      <alignment horizontal="center" vertical="center" wrapText="1"/>
    </xf>
    <xf numFmtId="0" fontId="26" fillId="7" borderId="4" xfId="7" applyFont="1" applyFill="1" applyBorder="1" applyAlignment="1">
      <alignment horizontal="center" vertical="center" wrapText="1"/>
    </xf>
    <xf numFmtId="0" fontId="36" fillId="0" borderId="1" xfId="7" applyFont="1" applyBorder="1" applyAlignment="1">
      <alignment vertical="top" wrapText="1"/>
    </xf>
    <xf numFmtId="0" fontId="38" fillId="0" borderId="14" xfId="0" applyFont="1" applyBorder="1" applyAlignment="1">
      <alignment horizontal="center" vertical="center" wrapText="1"/>
    </xf>
    <xf numFmtId="0" fontId="38" fillId="0" borderId="15" xfId="0" applyFont="1" applyBorder="1" applyAlignment="1">
      <alignment horizontal="center" vertical="center" wrapText="1"/>
    </xf>
    <xf numFmtId="173" fontId="38" fillId="0" borderId="16" xfId="0" applyNumberFormat="1" applyFont="1" applyBorder="1" applyAlignment="1">
      <alignment horizontal="center" vertical="center" wrapText="1"/>
    </xf>
    <xf numFmtId="0" fontId="38" fillId="0" borderId="10" xfId="0" applyFont="1" applyBorder="1" applyAlignment="1">
      <alignment horizontal="center" vertical="center" wrapText="1"/>
    </xf>
    <xf numFmtId="0" fontId="38" fillId="0" borderId="0" xfId="0" applyFont="1" applyAlignment="1">
      <alignment horizontal="center" vertical="center" wrapText="1"/>
    </xf>
    <xf numFmtId="173" fontId="38" fillId="0" borderId="11" xfId="0" applyNumberFormat="1" applyFont="1" applyBorder="1" applyAlignment="1">
      <alignment horizontal="center" vertical="center" wrapText="1"/>
    </xf>
    <xf numFmtId="0" fontId="38" fillId="0" borderId="17" xfId="0" applyFont="1" applyBorder="1" applyAlignment="1">
      <alignment horizontal="center" vertical="center" wrapText="1"/>
    </xf>
    <xf numFmtId="0" fontId="38" fillId="0" borderId="7" xfId="0" applyFont="1" applyBorder="1" applyAlignment="1">
      <alignment horizontal="center" vertical="center" wrapText="1"/>
    </xf>
    <xf numFmtId="173" fontId="38" fillId="0" borderId="18" xfId="0" applyNumberFormat="1" applyFont="1" applyBorder="1" applyAlignment="1">
      <alignment horizontal="center" vertical="center" wrapText="1"/>
    </xf>
    <xf numFmtId="0" fontId="36" fillId="0" borderId="5" xfId="7" applyFont="1" applyBorder="1" applyAlignment="1">
      <alignment vertical="top" wrapText="1"/>
    </xf>
    <xf numFmtId="0" fontId="36" fillId="0" borderId="12" xfId="7" applyFont="1" applyBorder="1" applyAlignment="1">
      <alignment vertical="top" wrapText="1"/>
    </xf>
    <xf numFmtId="0" fontId="36" fillId="0" borderId="13" xfId="7" applyFont="1" applyBorder="1" applyAlignment="1">
      <alignment vertical="top" wrapText="1"/>
    </xf>
    <xf numFmtId="0" fontId="25" fillId="6" borderId="1" xfId="2" applyNumberFormat="1" applyFont="1" applyFill="1" applyBorder="1" applyAlignment="1" applyProtection="1">
      <alignment horizontal="center" vertical="center" wrapText="1"/>
    </xf>
    <xf numFmtId="0" fontId="26" fillId="7" borderId="2" xfId="0" applyFont="1" applyFill="1" applyBorder="1" applyAlignment="1" applyProtection="1">
      <alignment horizontal="center" vertical="center" wrapText="1"/>
      <protection locked="0"/>
    </xf>
    <xf numFmtId="0" fontId="26" fillId="7" borderId="4" xfId="0" applyFont="1" applyFill="1" applyBorder="1" applyAlignment="1" applyProtection="1">
      <alignment horizontal="center" vertical="center" wrapText="1"/>
      <protection locked="0"/>
    </xf>
    <xf numFmtId="0" fontId="22" fillId="0" borderId="2" xfId="0" applyFont="1" applyBorder="1" applyAlignment="1">
      <alignment horizontal="center" vertical="center" wrapText="1"/>
    </xf>
    <xf numFmtId="0" fontId="22" fillId="0" borderId="3" xfId="0" applyFont="1" applyBorder="1" applyAlignment="1">
      <alignment horizontal="center" vertical="center" wrapText="1"/>
    </xf>
    <xf numFmtId="0" fontId="22" fillId="0" borderId="4" xfId="0" applyFont="1" applyBorder="1" applyAlignment="1">
      <alignment horizontal="center" vertical="center" wrapText="1"/>
    </xf>
    <xf numFmtId="0" fontId="26" fillId="7" borderId="2" xfId="7" applyFont="1" applyFill="1" applyBorder="1" applyAlignment="1" applyProtection="1">
      <alignment horizontal="center" vertical="center" wrapText="1"/>
      <protection locked="0"/>
    </xf>
    <xf numFmtId="0" fontId="26" fillId="7" borderId="3" xfId="7" applyFont="1" applyFill="1" applyBorder="1" applyAlignment="1" applyProtection="1">
      <alignment horizontal="center" vertical="center" wrapText="1"/>
      <protection locked="0"/>
    </xf>
    <xf numFmtId="0" fontId="26" fillId="7" borderId="4" xfId="7" applyFont="1" applyFill="1" applyBorder="1" applyAlignment="1" applyProtection="1">
      <alignment horizontal="center" vertical="center" wrapText="1"/>
      <protection locked="0"/>
    </xf>
    <xf numFmtId="0" fontId="22" fillId="0" borderId="7" xfId="7" applyFont="1" applyBorder="1" applyAlignment="1">
      <alignment horizontal="left" vertical="center" wrapText="1"/>
    </xf>
    <xf numFmtId="0" fontId="22" fillId="0" borderId="2" xfId="7" applyFont="1" applyBorder="1" applyAlignment="1">
      <alignment horizontal="left" vertical="center" wrapText="1"/>
    </xf>
    <xf numFmtId="0" fontId="22" fillId="0" borderId="3" xfId="7" applyFont="1" applyBorder="1" applyAlignment="1">
      <alignment horizontal="left" vertical="center" wrapText="1"/>
    </xf>
    <xf numFmtId="0" fontId="22" fillId="0" borderId="4" xfId="7" applyFont="1" applyBorder="1" applyAlignment="1">
      <alignment horizontal="left" vertical="center" wrapText="1"/>
    </xf>
    <xf numFmtId="0" fontId="22" fillId="2" borderId="7" xfId="7" quotePrefix="1" applyFont="1" applyFill="1" applyBorder="1" applyAlignment="1">
      <alignment horizontal="center" vertical="center" wrapText="1"/>
    </xf>
    <xf numFmtId="0" fontId="26" fillId="7" borderId="5" xfId="7" applyFont="1" applyFill="1" applyBorder="1" applyAlignment="1" applyProtection="1">
      <alignment vertical="center" wrapText="1"/>
      <protection locked="0"/>
    </xf>
    <xf numFmtId="0" fontId="26" fillId="7" borderId="12" xfId="7" applyFont="1" applyFill="1" applyBorder="1" applyAlignment="1" applyProtection="1">
      <alignment vertical="center" wrapText="1"/>
      <protection locked="0"/>
    </xf>
    <xf numFmtId="0" fontId="26" fillId="7" borderId="13" xfId="7" applyFont="1" applyFill="1" applyBorder="1" applyAlignment="1" applyProtection="1">
      <alignment vertical="center" wrapText="1"/>
      <protection locked="0"/>
    </xf>
    <xf numFmtId="0" fontId="26" fillId="7" borderId="5" xfId="7" applyFont="1" applyFill="1" applyBorder="1" applyAlignment="1" applyProtection="1">
      <alignment vertical="center"/>
      <protection locked="0"/>
    </xf>
    <xf numFmtId="0" fontId="26" fillId="7" borderId="12" xfId="7" applyFont="1" applyFill="1" applyBorder="1" applyAlignment="1" applyProtection="1">
      <alignment vertical="center"/>
      <protection locked="0"/>
    </xf>
    <xf numFmtId="0" fontId="26" fillId="7" borderId="13" xfId="7" applyFont="1" applyFill="1" applyBorder="1" applyAlignment="1" applyProtection="1">
      <alignment vertical="center"/>
      <protection locked="0"/>
    </xf>
    <xf numFmtId="0" fontId="5" fillId="0" borderId="0" xfId="0" quotePrefix="1" applyFont="1" applyAlignment="1">
      <alignment horizontal="left"/>
    </xf>
    <xf numFmtId="0" fontId="6" fillId="7" borderId="2" xfId="0" applyFont="1" applyFill="1" applyBorder="1" applyAlignment="1">
      <alignment horizontal="left" vertical="center" wrapText="1"/>
    </xf>
    <xf numFmtId="0" fontId="6" fillId="7" borderId="3" xfId="0" applyFont="1" applyFill="1" applyBorder="1" applyAlignment="1">
      <alignment horizontal="left" vertical="center" wrapText="1"/>
    </xf>
    <xf numFmtId="0" fontId="6" fillId="7" borderId="4" xfId="0" applyFont="1" applyFill="1" applyBorder="1" applyAlignment="1">
      <alignment horizontal="left" vertical="center" wrapText="1"/>
    </xf>
    <xf numFmtId="0" fontId="16" fillId="6" borderId="2" xfId="2" applyNumberFormat="1" applyFont="1" applyFill="1" applyBorder="1" applyAlignment="1" applyProtection="1">
      <alignment horizontal="center" vertical="center" wrapText="1"/>
    </xf>
    <xf numFmtId="0" fontId="16" fillId="6" borderId="3" xfId="2" applyNumberFormat="1" applyFont="1" applyFill="1" applyBorder="1" applyAlignment="1" applyProtection="1">
      <alignment horizontal="center" vertical="center" wrapText="1"/>
    </xf>
    <xf numFmtId="0" fontId="16" fillId="6" borderId="4" xfId="2" applyNumberFormat="1" applyFont="1" applyFill="1" applyBorder="1" applyAlignment="1" applyProtection="1">
      <alignment horizontal="center" vertical="center" wrapText="1"/>
    </xf>
    <xf numFmtId="0" fontId="16" fillId="6" borderId="2" xfId="2" applyNumberFormat="1" applyFont="1" applyFill="1" applyBorder="1" applyAlignment="1" applyProtection="1">
      <alignment horizontal="left" vertical="center" wrapText="1"/>
    </xf>
    <xf numFmtId="0" fontId="16" fillId="6" borderId="3" xfId="2" applyNumberFormat="1" applyFont="1" applyFill="1" applyBorder="1" applyAlignment="1" applyProtection="1">
      <alignment horizontal="left" vertical="center" wrapText="1"/>
    </xf>
    <xf numFmtId="0" fontId="16" fillId="6" borderId="4" xfId="2" applyNumberFormat="1" applyFont="1" applyFill="1" applyBorder="1" applyAlignment="1" applyProtection="1">
      <alignment horizontal="left" vertical="center" wrapText="1"/>
    </xf>
    <xf numFmtId="0" fontId="5" fillId="0" borderId="0" xfId="0" quotePrefix="1" applyFont="1" applyAlignment="1">
      <alignment horizontal="left" vertical="top" wrapText="1"/>
    </xf>
  </cellXfs>
  <cellStyles count="19">
    <cellStyle name="40% - Accent1 2" xfId="16" xr:uid="{00000000-0005-0000-0000-000000000000}"/>
    <cellStyle name="40% - Accent4 2" xfId="17" xr:uid="{00000000-0005-0000-0000-000001000000}"/>
    <cellStyle name="60% - Accent2" xfId="10" builtinId="36"/>
    <cellStyle name="Accent1" xfId="9" builtinId="29"/>
    <cellStyle name="Accent4" xfId="11" builtinId="41"/>
    <cellStyle name="Accent6" xfId="12" builtinId="49"/>
    <cellStyle name="Comma 2" xfId="8" xr:uid="{00000000-0005-0000-0000-000006000000}"/>
    <cellStyle name="Heading 2" xfId="5" builtinId="17"/>
    <cellStyle name="Heading 3" xfId="6" builtinId="18"/>
    <cellStyle name="Heading 4" xfId="2" builtinId="19"/>
    <cellStyle name="Hyperlink" xfId="4" builtinId="8"/>
    <cellStyle name="Input" xfId="3" builtinId="20"/>
    <cellStyle name="Neutral" xfId="14" builtinId="28"/>
    <cellStyle name="Neutral 2" xfId="18" xr:uid="{00000000-0005-0000-0000-00000D000000}"/>
    <cellStyle name="Normal" xfId="0" builtinId="0"/>
    <cellStyle name="Normal 2" xfId="7" xr:uid="{00000000-0005-0000-0000-00000F000000}"/>
    <cellStyle name="Normal 3" xfId="13" xr:uid="{00000000-0005-0000-0000-000010000000}"/>
    <cellStyle name="Normal_Sheet1" xfId="1" xr:uid="{00000000-0005-0000-0000-000011000000}"/>
    <cellStyle name="Text_CEPATNEI" xfId="15" xr:uid="{00000000-0005-0000-0000-000012000000}"/>
  </cellStyles>
  <dxfs count="4">
    <dxf>
      <font>
        <color theme="0" tint="-0.14996795556505021"/>
      </font>
      <fill>
        <patternFill>
          <bgColor theme="0" tint="-0.14996795556505021"/>
        </patternFill>
      </fill>
    </dxf>
    <dxf>
      <font>
        <color theme="0" tint="-0.14996795556505021"/>
      </font>
      <fill>
        <patternFill>
          <bgColor theme="0" tint="-0.14996795556505021"/>
        </patternFill>
      </fill>
    </dxf>
    <dxf>
      <font>
        <color theme="0" tint="-0.14996795556505021"/>
      </font>
      <fill>
        <patternFill>
          <bgColor theme="0" tint="-0.14996795556505021"/>
        </patternFill>
      </fill>
    </dxf>
    <dxf>
      <numFmt numFmtId="2" formatCode="0.00"/>
    </dxf>
  </dxfs>
  <tableStyles count="0" defaultTableStyle="TableStyleMedium9" defaultPivotStyle="PivotStyleLight16"/>
  <colors>
    <mruColors>
      <color rgb="FFFFBE82"/>
      <color rgb="FFFFCC99"/>
      <color rgb="FFB4FFCC"/>
      <color rgb="FFB8D2BB"/>
      <color rgb="FF91FFCC"/>
      <color rgb="FF8CFFCC"/>
      <color rgb="FFCCFFCC"/>
      <color rgb="FFCCFFFF"/>
      <color rgb="FFCCCCFF"/>
      <color rgb="FF99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3.xml"/></Relationships>
</file>

<file path=xl/drawings/drawing1.xml><?xml version="1.0" encoding="utf-8"?>
<xdr:wsDr xmlns:xdr="http://schemas.openxmlformats.org/drawingml/2006/spreadsheetDrawing" xmlns:a="http://schemas.openxmlformats.org/drawingml/2006/main">
  <xdr:twoCellAnchor>
    <xdr:from>
      <xdr:col>0</xdr:col>
      <xdr:colOff>74084</xdr:colOff>
      <xdr:row>1</xdr:row>
      <xdr:rowOff>9524</xdr:rowOff>
    </xdr:from>
    <xdr:to>
      <xdr:col>5</xdr:col>
      <xdr:colOff>328083</xdr:colOff>
      <xdr:row>26</xdr:row>
      <xdr:rowOff>66674</xdr:rowOff>
    </xdr:to>
    <xdr:sp macro="" textlink="">
      <xdr:nvSpPr>
        <xdr:cNvPr id="2" name="Rectangle 1">
          <a:extLst>
            <a:ext uri="{FF2B5EF4-FFF2-40B4-BE49-F238E27FC236}">
              <a16:creationId xmlns:a16="http://schemas.microsoft.com/office/drawing/2014/main" id="{00000000-0008-0000-0B00-000002000000}"/>
            </a:ext>
          </a:extLst>
        </xdr:cNvPr>
        <xdr:cNvSpPr/>
      </xdr:nvSpPr>
      <xdr:spPr>
        <a:xfrm>
          <a:off x="74084" y="342899"/>
          <a:ext cx="5607049" cy="4105275"/>
        </a:xfrm>
        <a:prstGeom prst="rect">
          <a:avLst/>
        </a:prstGeom>
        <a:solidFill>
          <a:srgbClr val="CCFFFF"/>
        </a:solidFill>
        <a:ln/>
      </xdr:spPr>
      <xdr:style>
        <a:lnRef idx="1">
          <a:schemeClr val="accent1"/>
        </a:lnRef>
        <a:fillRef idx="2">
          <a:schemeClr val="accent1"/>
        </a:fillRef>
        <a:effectRef idx="1">
          <a:schemeClr val="accent1"/>
        </a:effectRef>
        <a:fontRef idx="minor">
          <a:schemeClr val="dk1"/>
        </a:fontRef>
      </xdr:style>
      <xdr:txBody>
        <a:bodyPr vertOverflow="clip" horzOverflow="clip" rtlCol="0" anchor="t"/>
        <a:lstStyle/>
        <a:p>
          <a:pPr algn="l"/>
          <a:r>
            <a:rPr lang="en-GB" sz="900" b="1">
              <a:solidFill>
                <a:sysClr val="windowText" lastClr="000000"/>
              </a:solidFill>
            </a:rPr>
            <a:t>Notes:</a:t>
          </a:r>
        </a:p>
        <a:p>
          <a:r>
            <a:rPr lang="en-GB" sz="900">
              <a:solidFill>
                <a:sysClr val="windowText" lastClr="000000"/>
              </a:solidFill>
              <a:effectLst/>
              <a:latin typeface="+mn-lt"/>
              <a:ea typeface="+mn-ea"/>
              <a:cs typeface="+mn-cs"/>
            </a:rPr>
            <a:t>There are a few governing rules that should be applied:</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Specific notes for application of or tariffss:</a:t>
          </a:r>
        </a:p>
        <a:p>
          <a:pPr lvl="1"/>
          <a:r>
            <a:rPr lang="en-GB" sz="900">
              <a:solidFill>
                <a:sysClr val="windowText" lastClr="000000"/>
              </a:solidFill>
              <a:effectLst/>
              <a:latin typeface="+mn-lt"/>
              <a:ea typeface="+mn-ea"/>
              <a:cs typeface="+mn-cs"/>
            </a:rPr>
            <a:t>All tariffs are all delinked and set time bands are applied in place of the TPR’s timebands.</a:t>
          </a:r>
        </a:p>
        <a:p>
          <a:endParaRPr lang="en-GB" sz="900">
            <a:solidFill>
              <a:sysClr val="windowText" lastClr="000000"/>
            </a:solidFill>
            <a:effectLst/>
            <a:latin typeface="+mn-lt"/>
            <a:ea typeface="+mn-ea"/>
            <a:cs typeface="+mn-cs"/>
          </a:endParaRP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The following rules apply when allocating tariffs in DNO areas.</a:t>
          </a:r>
        </a:p>
        <a:p>
          <a:pPr lvl="1"/>
          <a:r>
            <a:rPr lang="en-GB" sz="900">
              <a:solidFill>
                <a:sysClr val="windowText" lastClr="000000"/>
              </a:solidFill>
              <a:effectLst/>
              <a:latin typeface="+mn-lt"/>
              <a:ea typeface="+mn-ea"/>
              <a:cs typeface="+mn-cs"/>
            </a:rPr>
            <a:t>1, G and U should be applied straight to the appropriate SSC  to identify generation and UMS tariffs.</a:t>
          </a:r>
        </a:p>
        <a:p>
          <a:pPr lvl="1"/>
          <a:r>
            <a:rPr lang="en-GB" sz="900">
              <a:solidFill>
                <a:sysClr val="windowText" lastClr="000000"/>
              </a:solidFill>
              <a:effectLst/>
              <a:latin typeface="+mn-lt"/>
              <a:ea typeface="+mn-ea"/>
              <a:cs typeface="+mn-cs"/>
            </a:rPr>
            <a:t>Then considering the SSC</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alongside the PC.</a:t>
          </a:r>
        </a:p>
        <a:p>
          <a:pPr lvl="1"/>
          <a:r>
            <a:rPr lang="en-GB" sz="900">
              <a:solidFill>
                <a:sysClr val="windowText" lastClr="000000"/>
              </a:solidFill>
              <a:effectLst/>
              <a:latin typeface="+mn-lt"/>
              <a:ea typeface="+mn-ea"/>
              <a:cs typeface="+mn-cs"/>
            </a:rPr>
            <a:t>2, PC1s should be labelled Domestic Aggregated.</a:t>
          </a:r>
        </a:p>
        <a:p>
          <a:pPr lvl="1"/>
          <a:r>
            <a:rPr lang="en-GB" sz="900">
              <a:solidFill>
                <a:sysClr val="windowText" lastClr="000000"/>
              </a:solidFill>
              <a:effectLst/>
              <a:latin typeface="+mn-lt"/>
              <a:ea typeface="+mn-ea"/>
              <a:cs typeface="+mn-cs"/>
            </a:rPr>
            <a:t>3, PC2s with SSCs with A/R should be labelled Domestic Aggregated (related MPAN).</a:t>
          </a:r>
        </a:p>
        <a:p>
          <a:pPr lvl="1"/>
          <a:r>
            <a:rPr lang="en-GB" sz="900">
              <a:solidFill>
                <a:sysClr val="windowText" lastClr="000000"/>
              </a:solidFill>
              <a:effectLst/>
              <a:latin typeface="+mn-lt"/>
              <a:ea typeface="+mn-ea"/>
              <a:cs typeface="+mn-cs"/>
            </a:rPr>
            <a:t>4, Remaining PC2s should be labelled Domestic Aggregated.</a:t>
          </a:r>
        </a:p>
        <a:p>
          <a:pPr lvl="1"/>
          <a:r>
            <a:rPr lang="en-GB" sz="900">
              <a:solidFill>
                <a:sysClr val="windowText" lastClr="000000"/>
              </a:solidFill>
              <a:effectLst/>
              <a:latin typeface="+mn-lt"/>
              <a:ea typeface="+mn-ea"/>
              <a:cs typeface="+mn-cs"/>
            </a:rPr>
            <a:t>5, PC3s should be labelled Non Domestic Aggregated.</a:t>
          </a:r>
        </a:p>
        <a:p>
          <a:pPr lvl="1"/>
          <a:r>
            <a:rPr lang="en-GB" sz="900">
              <a:solidFill>
                <a:sysClr val="windowText" lastClr="000000"/>
              </a:solidFill>
              <a:effectLst/>
              <a:latin typeface="+mn-lt"/>
              <a:ea typeface="+mn-ea"/>
              <a:cs typeface="+mn-cs"/>
            </a:rPr>
            <a:t>6, PC4s with SSCs with A/R should be labelled Non Domestic Aggregated (related MPAN).</a:t>
          </a:r>
        </a:p>
        <a:p>
          <a:pPr lvl="1"/>
          <a:r>
            <a:rPr lang="en-GB" sz="900">
              <a:solidFill>
                <a:sysClr val="windowText" lastClr="000000"/>
              </a:solidFill>
              <a:effectLst/>
              <a:latin typeface="+mn-lt"/>
              <a:ea typeface="+mn-ea"/>
              <a:cs typeface="+mn-cs"/>
            </a:rPr>
            <a:t>7, Remaining PC4s should be labelled Non Domestic Aggregated.</a:t>
          </a:r>
        </a:p>
        <a:p>
          <a:pPr lvl="1"/>
          <a:r>
            <a:rPr lang="en-GB" sz="900">
              <a:solidFill>
                <a:sysClr val="windowText" lastClr="000000"/>
              </a:solidFill>
              <a:effectLst/>
              <a:latin typeface="+mn-lt"/>
              <a:ea typeface="+mn-ea"/>
              <a:cs typeface="+mn-cs"/>
            </a:rPr>
            <a:t>8, PC5 – 8s should be labelled</a:t>
          </a:r>
          <a:r>
            <a:rPr lang="en-GB" sz="900" baseline="0">
              <a:solidFill>
                <a:sysClr val="windowText" lastClr="000000"/>
              </a:solidFill>
              <a:effectLst/>
              <a:latin typeface="+mn-lt"/>
              <a:ea typeface="+mn-ea"/>
              <a:cs typeface="+mn-cs"/>
            </a:rPr>
            <a:t> </a:t>
          </a:r>
          <a:r>
            <a:rPr lang="en-GB" sz="900">
              <a:solidFill>
                <a:sysClr val="windowText" lastClr="000000"/>
              </a:solidFill>
              <a:effectLst/>
              <a:latin typeface="+mn-lt"/>
              <a:ea typeface="+mn-ea"/>
              <a:cs typeface="+mn-cs"/>
            </a:rPr>
            <a:t>Non Domestic Aggregated.</a:t>
          </a:r>
        </a:p>
        <a:p>
          <a:r>
            <a:rPr lang="en-GB" sz="900">
              <a:solidFill>
                <a:sysClr val="windowText" lastClr="000000"/>
              </a:solidFill>
              <a:effectLst/>
              <a:latin typeface="+mn-lt"/>
              <a:ea typeface="+mn-ea"/>
              <a:cs typeface="+mn-cs"/>
            </a:rPr>
            <a:t> </a:t>
          </a:r>
        </a:p>
        <a:p>
          <a:endParaRPr lang="en-GB" sz="900">
            <a:solidFill>
              <a:sysClr val="windowText" lastClr="000000"/>
            </a:solidFill>
            <a:effectLst/>
            <a:latin typeface="+mn-lt"/>
            <a:ea typeface="+mn-ea"/>
            <a:cs typeface="+mn-cs"/>
          </a:endParaRPr>
        </a:p>
        <a:p>
          <a:r>
            <a:rPr lang="en-GB" sz="900">
              <a:solidFill>
                <a:sysClr val="windowText" lastClr="000000"/>
              </a:solidFill>
              <a:effectLst/>
              <a:latin typeface="+mn-lt"/>
              <a:ea typeface="+mn-ea"/>
              <a:cs typeface="+mn-cs"/>
            </a:rPr>
            <a:t>Common decode:</a:t>
          </a:r>
        </a:p>
        <a:p>
          <a:pPr lvl="1"/>
          <a:r>
            <a:rPr lang="en-GB" sz="900">
              <a:solidFill>
                <a:sysClr val="windowText" lastClr="000000"/>
              </a:solidFill>
              <a:effectLst/>
              <a:latin typeface="+mn-lt"/>
              <a:ea typeface="+mn-ea"/>
              <a:cs typeface="+mn-cs"/>
            </a:rPr>
            <a:t>A: Aggregated - replaces the Day &amp; Night rates (1 &amp; 2)</a:t>
          </a:r>
        </a:p>
        <a:p>
          <a:pPr lvl="1"/>
          <a:r>
            <a:rPr lang="en-GB" sz="900">
              <a:solidFill>
                <a:sysClr val="windowText" lastClr="000000"/>
              </a:solidFill>
              <a:effectLst/>
              <a:latin typeface="+mn-lt"/>
              <a:ea typeface="+mn-ea"/>
              <a:cs typeface="+mn-cs"/>
            </a:rPr>
            <a:t>A/R: Aggregated if on PC1</a:t>
          </a:r>
          <a:r>
            <a:rPr lang="en-GB" sz="900" baseline="0">
              <a:solidFill>
                <a:sysClr val="windowText" lastClr="000000"/>
              </a:solidFill>
              <a:effectLst/>
              <a:latin typeface="+mn-lt"/>
              <a:ea typeface="+mn-ea"/>
              <a:cs typeface="+mn-cs"/>
            </a:rPr>
            <a:t> / PC3 / PC5 / PC6 / PC7 / PC8 </a:t>
          </a:r>
          <a:r>
            <a:rPr lang="en-GB" sz="900">
              <a:solidFill>
                <a:sysClr val="windowText" lastClr="000000"/>
              </a:solidFill>
              <a:effectLst/>
              <a:latin typeface="+mn-lt"/>
              <a:ea typeface="+mn-ea"/>
              <a:cs typeface="+mn-cs"/>
            </a:rPr>
            <a:t> or Aggregated (related MPAN) if on PC2 / PC4</a:t>
          </a:r>
        </a:p>
        <a:p>
          <a:pPr lvl="1"/>
          <a:r>
            <a:rPr lang="en-GB" sz="900">
              <a:solidFill>
                <a:sysClr val="windowText" lastClr="000000"/>
              </a:solidFill>
              <a:effectLst/>
              <a:latin typeface="+mn-lt"/>
              <a:ea typeface="+mn-ea"/>
              <a:cs typeface="+mn-cs"/>
            </a:rPr>
            <a:t>G: Generation</a:t>
          </a:r>
        </a:p>
        <a:p>
          <a:pPr lvl="1"/>
          <a:r>
            <a:rPr lang="en-GB" sz="900">
              <a:solidFill>
                <a:sysClr val="windowText" lastClr="000000"/>
              </a:solidFill>
              <a:effectLst/>
              <a:latin typeface="+mn-lt"/>
              <a:ea typeface="+mn-ea"/>
              <a:cs typeface="+mn-cs"/>
            </a:rPr>
            <a:t>U: Unmetered</a:t>
          </a:r>
          <a:r>
            <a:rPr lang="en-GB" sz="900" baseline="0">
              <a:solidFill>
                <a:sysClr val="windowText" lastClr="000000"/>
              </a:solidFill>
              <a:effectLst/>
              <a:latin typeface="+mn-lt"/>
              <a:ea typeface="+mn-ea"/>
              <a:cs typeface="+mn-cs"/>
            </a:rPr>
            <a:t> Supplies</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25401</xdr:colOff>
      <xdr:row>24</xdr:row>
      <xdr:rowOff>117476</xdr:rowOff>
    </xdr:from>
    <xdr:to>
      <xdr:col>9</xdr:col>
      <xdr:colOff>92076</xdr:colOff>
      <xdr:row>31</xdr:row>
      <xdr:rowOff>73026</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87326" y="8775701"/>
          <a:ext cx="8248650" cy="1089025"/>
        </a:xfrm>
        <a:prstGeom prst="rect">
          <a:avLst/>
        </a:prstGeom>
        <a:solidFill>
          <a:srgbClr val="CCFFCC"/>
        </a:solidFill>
        <a:ln/>
      </xdr:spPr>
      <xdr:style>
        <a:lnRef idx="1">
          <a:schemeClr val="accent1"/>
        </a:lnRef>
        <a:fillRef idx="3">
          <a:schemeClr val="accent1"/>
        </a:fillRef>
        <a:effectRef idx="2">
          <a:schemeClr val="accent1"/>
        </a:effectRef>
        <a:fontRef idx="minor">
          <a:schemeClr val="lt1"/>
        </a:fontRef>
      </xdr:style>
      <xdr:txBody>
        <a:bodyPr vertOverflow="clip" horzOverflow="clip" wrap="square" rtlCol="0" anchor="t"/>
        <a:lstStyle/>
        <a:p>
          <a:r>
            <a:rPr lang="en-GB" sz="1100">
              <a:solidFill>
                <a:sysClr val="windowText" lastClr="000000"/>
              </a:solidFill>
            </a:rPr>
            <a:t>Note:</a:t>
          </a:r>
        </a:p>
        <a:p>
          <a:r>
            <a:rPr lang="en-GB" sz="1100" i="1">
              <a:solidFill>
                <a:schemeClr val="dk1"/>
              </a:solidFill>
              <a:effectLst/>
              <a:latin typeface="+mn-lt"/>
              <a:ea typeface="+mn-ea"/>
              <a:cs typeface="+mn-cs"/>
            </a:rPr>
            <a:t>For the purpose of forecasting the exceeded capacity charge, the input in this calculator uses the average daily exceeded capacity as this reduces the calculators complexity, however as per the Use of System Charging Statement, the exceeded portion of the capacity will be charged at the exceeded capacity charge p/kVA/day rate, based on the difference between the MIC/MEC and the actual capacity used.  This will be charged for the full duration of the month in which the breach occurs.”</a:t>
          </a:r>
          <a:endParaRPr lang="en-GB" sz="1100">
            <a:solidFill>
              <a:schemeClr val="dk1"/>
            </a:solidFill>
            <a:effectLst/>
            <a:latin typeface="+mn-lt"/>
            <a:ea typeface="+mn-ea"/>
            <a:cs typeface="+mn-cs"/>
          </a:endParaRPr>
        </a:p>
        <a:p>
          <a:endParaRPr lang="en-GB"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5.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H27"/>
  <sheetViews>
    <sheetView showGridLines="0" tabSelected="1" zoomScaleNormal="100" zoomScaleSheetLayoutView="100" workbookViewId="0">
      <selection activeCell="B10" sqref="B10:E10"/>
    </sheetView>
  </sheetViews>
  <sheetFormatPr defaultRowHeight="12.5" x14ac:dyDescent="0.25"/>
  <cols>
    <col min="1" max="1" width="70.26953125" customWidth="1"/>
    <col min="2" max="2" width="42.1796875" customWidth="1"/>
    <col min="3" max="3" width="28" customWidth="1"/>
    <col min="4" max="4" width="18.1796875" customWidth="1"/>
    <col min="5" max="5" width="21.54296875" customWidth="1"/>
  </cols>
  <sheetData>
    <row r="1" spans="1:8" x14ac:dyDescent="0.25">
      <c r="A1" s="1"/>
      <c r="B1" s="1"/>
      <c r="C1" s="1"/>
      <c r="D1" s="1"/>
      <c r="E1" s="1"/>
    </row>
    <row r="2" spans="1:8" ht="16.5" x14ac:dyDescent="0.25">
      <c r="A2" s="42" t="s">
        <v>351</v>
      </c>
      <c r="B2" s="8"/>
      <c r="C2" s="8"/>
      <c r="D2" s="8"/>
      <c r="E2" s="8"/>
    </row>
    <row r="3" spans="1:8" ht="14" x14ac:dyDescent="0.25">
      <c r="A3" s="8"/>
      <c r="B3" s="40" t="s">
        <v>352</v>
      </c>
      <c r="C3" s="39" t="s">
        <v>353</v>
      </c>
      <c r="D3" s="39" t="s">
        <v>21</v>
      </c>
      <c r="E3" s="39" t="s">
        <v>20</v>
      </c>
    </row>
    <row r="4" spans="1:8" ht="14" x14ac:dyDescent="0.25">
      <c r="A4" s="9" t="s">
        <v>351</v>
      </c>
      <c r="B4" s="2" t="s">
        <v>791</v>
      </c>
      <c r="C4" s="2" t="s">
        <v>789</v>
      </c>
      <c r="D4" s="2" t="s">
        <v>790</v>
      </c>
      <c r="E4" s="2" t="s">
        <v>350</v>
      </c>
    </row>
    <row r="5" spans="1:8" x14ac:dyDescent="0.25">
      <c r="A5" s="8"/>
      <c r="B5" s="8"/>
      <c r="C5" s="8"/>
      <c r="D5" s="8"/>
      <c r="E5" s="8"/>
    </row>
    <row r="6" spans="1:8" ht="16.5" x14ac:dyDescent="0.25">
      <c r="A6" s="11" t="s">
        <v>15</v>
      </c>
      <c r="B6" s="8"/>
      <c r="C6" s="8"/>
      <c r="D6" s="8"/>
      <c r="E6" s="8"/>
    </row>
    <row r="7" spans="1:8" ht="14" x14ac:dyDescent="0.25">
      <c r="A7" s="12" t="s">
        <v>16</v>
      </c>
      <c r="B7" s="201" t="s">
        <v>17</v>
      </c>
      <c r="C7" s="201"/>
      <c r="D7" s="201"/>
      <c r="E7" s="201"/>
    </row>
    <row r="8" spans="1:8" ht="30" customHeight="1" x14ac:dyDescent="0.25">
      <c r="A8" s="15" t="s">
        <v>446</v>
      </c>
      <c r="B8" s="200" t="s">
        <v>447</v>
      </c>
      <c r="C8" s="200"/>
      <c r="D8" s="200"/>
      <c r="E8" s="200"/>
    </row>
    <row r="9" spans="1:8" ht="30" customHeight="1" x14ac:dyDescent="0.25">
      <c r="A9" s="15" t="s">
        <v>682</v>
      </c>
      <c r="B9" s="200" t="str">
        <f>"Annex 2 contains the charges to Designated EHV Properties and charges applied to LDNOs with Designated EHV Properties/end-users embedded in networks within the " &amp;B4 &amp;" Licence area."</f>
        <v>Annex 2 contains the charges to Designated EHV Properties and charges applied to LDNOs with Designated EHV Properties/end-users embedded in networks within the VEPN _M Licence area.</v>
      </c>
      <c r="C9" s="200"/>
      <c r="D9" s="200"/>
      <c r="E9" s="200"/>
    </row>
    <row r="10" spans="1:8" ht="30" customHeight="1" x14ac:dyDescent="0.25">
      <c r="A10" s="15" t="s">
        <v>263</v>
      </c>
      <c r="B10" s="200" t="s">
        <v>19</v>
      </c>
      <c r="C10" s="200"/>
      <c r="D10" s="200"/>
      <c r="E10" s="200"/>
    </row>
    <row r="11" spans="1:8" ht="61.5" customHeight="1" x14ac:dyDescent="0.25">
      <c r="A11" s="15" t="s">
        <v>264</v>
      </c>
      <c r="B11" s="200" t="str">
        <f>"Annex 4 contains charges that are levied on the owner of an embedded network within the "&amp;B4&amp;" Licence area. "&amp;"Electricity suppliers and consumers who have properties connected to an embedded network should contact the embedded network owner to determine their distribution charges."&amp;" The charges listed in this table are not payable by domestic consumers, business consumers or electricity suppliers."</f>
        <v>Annex 4 contains charges that are levied on the owner of an embedded network within the VEPN _M Licence area. Electricity suppliers and consumers who have properties connected to an embedded network should contact the embedded network owner to determine their distribution charges. The charges listed in this table are not payable by domestic consumers, business consumers or electricity suppliers.</v>
      </c>
      <c r="C11" s="200"/>
      <c r="D11" s="200"/>
      <c r="E11" s="200"/>
      <c r="F11" s="203"/>
      <c r="G11" s="203"/>
      <c r="H11" s="203"/>
    </row>
    <row r="12" spans="1:8" ht="86.25" customHeight="1" x14ac:dyDescent="0.25">
      <c r="A12" s="15" t="s">
        <v>28</v>
      </c>
      <c r="B12" s="200" t="s">
        <v>365</v>
      </c>
      <c r="C12" s="200"/>
      <c r="D12" s="200"/>
      <c r="E12" s="200"/>
    </row>
    <row r="13" spans="1:8" ht="51" customHeight="1" x14ac:dyDescent="0.25">
      <c r="A13" s="15" t="s">
        <v>366</v>
      </c>
      <c r="B13" s="200" t="str">
        <f>"Annex 6 contains the charges for new or amended Designated EHV Properties and charges applied to LDNOs with new or amended Designated EHV Properties/end-users embedded in networks within the " &amp;B4 &amp;" Licence area."</f>
        <v>Annex 6 contains the charges for new or amended Designated EHV Properties and charges applied to LDNOs with new or amended Designated EHV Properties/end-users embedded in networks within the VEPN _M Licence area.</v>
      </c>
      <c r="C13" s="200"/>
      <c r="D13" s="200"/>
      <c r="E13" s="200"/>
    </row>
    <row r="14" spans="1:8" ht="29.25" customHeight="1" x14ac:dyDescent="0.25">
      <c r="A14" s="55" t="s">
        <v>448</v>
      </c>
      <c r="B14" s="200" t="s">
        <v>671</v>
      </c>
      <c r="C14" s="200"/>
      <c r="D14" s="200"/>
      <c r="E14" s="200"/>
    </row>
    <row r="15" spans="1:8" ht="30" customHeight="1" x14ac:dyDescent="0.25">
      <c r="A15" s="15" t="s">
        <v>255</v>
      </c>
      <c r="B15" s="200" t="s">
        <v>672</v>
      </c>
      <c r="C15" s="200"/>
      <c r="D15" s="200"/>
      <c r="E15" s="200"/>
    </row>
    <row r="16" spans="1:8" ht="30" customHeight="1" x14ac:dyDescent="0.25">
      <c r="A16" s="15" t="s">
        <v>576</v>
      </c>
      <c r="B16" s="200" t="s">
        <v>577</v>
      </c>
      <c r="C16" s="200"/>
      <c r="D16" s="200"/>
      <c r="E16" s="200"/>
    </row>
    <row r="17" spans="1:5" ht="30" customHeight="1" x14ac:dyDescent="0.25">
      <c r="A17" s="15" t="s">
        <v>669</v>
      </c>
      <c r="B17" s="200" t="s">
        <v>670</v>
      </c>
      <c r="C17" s="200"/>
      <c r="D17" s="200"/>
      <c r="E17" s="200"/>
    </row>
    <row r="18" spans="1:5" ht="30" customHeight="1" x14ac:dyDescent="0.25">
      <c r="A18" s="15" t="s">
        <v>307</v>
      </c>
      <c r="B18" s="200" t="s">
        <v>306</v>
      </c>
      <c r="C18" s="200"/>
      <c r="D18" s="200"/>
      <c r="E18" s="200"/>
    </row>
    <row r="19" spans="1:5" x14ac:dyDescent="0.25">
      <c r="A19" s="8"/>
      <c r="B19" s="8"/>
      <c r="C19" s="8"/>
      <c r="D19" s="8"/>
      <c r="E19" s="8"/>
    </row>
    <row r="20" spans="1:5" ht="14" x14ac:dyDescent="0.25">
      <c r="A20" s="13" t="s">
        <v>26</v>
      </c>
      <c r="B20" s="8"/>
      <c r="C20" s="8"/>
      <c r="D20" s="8"/>
      <c r="E20" s="8"/>
    </row>
    <row r="21" spans="1:5" ht="14" x14ac:dyDescent="0.25">
      <c r="A21" s="12"/>
      <c r="B21" s="206"/>
      <c r="C21" s="206"/>
      <c r="D21" s="206"/>
      <c r="E21" s="206"/>
    </row>
    <row r="22" spans="1:5" ht="32.25" customHeight="1" x14ac:dyDescent="0.25">
      <c r="A22" s="204" t="s">
        <v>291</v>
      </c>
      <c r="B22" s="205"/>
      <c r="C22" s="205"/>
      <c r="D22" s="205"/>
      <c r="E22" s="205"/>
    </row>
    <row r="23" spans="1:5" x14ac:dyDescent="0.25">
      <c r="A23" s="8"/>
      <c r="B23" s="8"/>
      <c r="C23" s="8"/>
      <c r="D23" s="8"/>
      <c r="E23" s="8"/>
    </row>
    <row r="24" spans="1:5" ht="14" x14ac:dyDescent="0.25">
      <c r="A24" s="14" t="s">
        <v>27</v>
      </c>
      <c r="B24" s="8"/>
      <c r="C24" s="8"/>
      <c r="D24" s="8"/>
      <c r="E24" s="8"/>
    </row>
    <row r="25" spans="1:5" ht="14" x14ac:dyDescent="0.25">
      <c r="A25" s="10"/>
      <c r="B25" s="206"/>
      <c r="C25" s="206"/>
      <c r="D25" s="206"/>
      <c r="E25" s="206"/>
    </row>
    <row r="26" spans="1:5" ht="28.5" customHeight="1" x14ac:dyDescent="0.25">
      <c r="A26" s="204" t="s">
        <v>265</v>
      </c>
      <c r="B26" s="205"/>
      <c r="C26" s="205"/>
      <c r="D26" s="205"/>
      <c r="E26" s="205"/>
    </row>
    <row r="27" spans="1:5" ht="28.5" customHeight="1" x14ac:dyDescent="0.25">
      <c r="A27" s="202" t="s">
        <v>349</v>
      </c>
      <c r="B27" s="202"/>
      <c r="C27" s="202"/>
      <c r="D27" s="202"/>
      <c r="E27" s="202"/>
    </row>
  </sheetData>
  <customSheetViews>
    <customSheetView guid="{5032A364-B81A-48DA-88DA-AB3B86B47EE9}">
      <selection activeCell="A12" sqref="A12"/>
      <pageMargins left="0.7" right="0.7" top="0.75" bottom="0.75" header="0.3" footer="0.3"/>
    </customSheetView>
  </customSheetViews>
  <mergeCells count="18">
    <mergeCell ref="A27:E27"/>
    <mergeCell ref="F11:H11"/>
    <mergeCell ref="B15:E15"/>
    <mergeCell ref="A22:E22"/>
    <mergeCell ref="A26:E26"/>
    <mergeCell ref="B12:E12"/>
    <mergeCell ref="B14:E14"/>
    <mergeCell ref="B13:E13"/>
    <mergeCell ref="B18:E18"/>
    <mergeCell ref="B21:E21"/>
    <mergeCell ref="B25:E25"/>
    <mergeCell ref="B16:E16"/>
    <mergeCell ref="B17:E17"/>
    <mergeCell ref="B8:E8"/>
    <mergeCell ref="B9:E9"/>
    <mergeCell ref="B10:E10"/>
    <mergeCell ref="B11:E11"/>
    <mergeCell ref="B7:E7"/>
  </mergeCells>
  <hyperlinks>
    <hyperlink ref="A8" location="'Annex 1 LV, HV and UMS charges'!A1" display="Annex 1 LV, HV and Unmetered Supplies charges" xr:uid="{00000000-0004-0000-0000-000000000000}"/>
    <hyperlink ref="A9" location="'Annex 2 Designated EHV charges'!A1" display="Annex 2 Designated EHV charges" xr:uid="{00000000-0004-0000-0000-000001000000}"/>
    <hyperlink ref="A10" location="'Annex 3 Preserved charges'!A1" display="Annex 3 Preserved charges" xr:uid="{00000000-0004-0000-0000-000002000000}"/>
    <hyperlink ref="A11" location="'Annex 4 LDNO charges'!A1" display="Annex 4 LDNO charges" xr:uid="{00000000-0004-0000-0000-000003000000}"/>
    <hyperlink ref="A12" location="'Annex 5 LLFs'!A1" display="Annex 5 LLFs" xr:uid="{00000000-0004-0000-0000-000004000000}"/>
    <hyperlink ref="A15" location="'Nodal prices'!A1" display="Nodal prices" xr:uid="{00000000-0004-0000-0000-000005000000}"/>
    <hyperlink ref="A13" location="'Annex 6 New or Amended EHV'!A1" display="Annex 6  Charges for New or Amended Designated EHV Properties" xr:uid="{00000000-0004-0000-0000-000006000000}"/>
    <hyperlink ref="A18" location="'Charge Calculator'!B10" display="Charge calculator" xr:uid="{00000000-0004-0000-0000-000007000000}"/>
    <hyperlink ref="A14" location="'Annex 7 Pass-Through Costs'!A1" display="Annex 7  Fixed adders for Supplier of Last Resort and Eligible Bad Debt pass-through costs" xr:uid="{00000000-0004-0000-0000-000008000000}"/>
    <hyperlink ref="A16" location="'Residual Charging Bands'!A1" display="Residual Charging Bandings" xr:uid="{00000000-0004-0000-0000-000009000000}"/>
    <hyperlink ref="A17" location="'TNUoS Mapping'!A1" display="TNUoS Mapping" xr:uid="{CD9A026F-265E-4B78-959E-D840978F3DD8}"/>
  </hyperlinks>
  <pageMargins left="0.70866141732283472" right="0.70866141732283472" top="0.74803149606299213" bottom="0.74803149606299213" header="0.31496062992125984" footer="0.31496062992125984"/>
  <pageSetup paperSize="9" scale="64"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1">
    <pageSetUpPr fitToPage="1"/>
  </sheetPr>
  <dimension ref="A1:H165"/>
  <sheetViews>
    <sheetView zoomScaleNormal="100" zoomScaleSheetLayoutView="100" workbookViewId="0">
      <selection activeCell="D5" sqref="D5:E162"/>
    </sheetView>
  </sheetViews>
  <sheetFormatPr defaultColWidth="9.1796875" defaultRowHeight="27.75" customHeight="1" x14ac:dyDescent="0.25"/>
  <cols>
    <col min="1" max="1" width="63.1796875" style="56" customWidth="1"/>
    <col min="2" max="2" width="18.7265625" style="63" customWidth="1"/>
    <col min="3" max="3" width="13.453125" style="56" bestFit="1" customWidth="1"/>
    <col min="4" max="5" width="17.54296875" style="63" customWidth="1"/>
    <col min="6" max="6" width="6.54296875" style="56" customWidth="1"/>
    <col min="7" max="16384" width="9.1796875" style="56"/>
  </cols>
  <sheetData>
    <row r="1" spans="1:8" ht="27.75" customHeight="1" x14ac:dyDescent="0.25">
      <c r="A1" s="67" t="s">
        <v>18</v>
      </c>
      <c r="B1" s="210"/>
      <c r="C1" s="210"/>
      <c r="D1" s="138"/>
      <c r="E1" s="138"/>
    </row>
    <row r="2" spans="1:8" ht="35.15" customHeight="1" x14ac:dyDescent="0.25">
      <c r="A2" s="223" t="str">
        <f>Overview!B4&amp; " - Effective from "&amp;Overview!D4&amp;" - "&amp;Overview!E4&amp;" Supplier of Last Resort and Eligible Bad Debt Pass-Through Costs"</f>
        <v>VEPN _M - Effective from 1 April 2026 - Final Supplier of Last Resort and Eligible Bad Debt Pass-Through Costs</v>
      </c>
      <c r="B2" s="224"/>
      <c r="C2" s="224"/>
      <c r="D2" s="224"/>
      <c r="E2" s="225"/>
    </row>
    <row r="3" spans="1:8" s="62" customFormat="1" ht="19" x14ac:dyDescent="0.25">
      <c r="A3" s="60"/>
      <c r="B3" s="60"/>
      <c r="C3" s="60"/>
      <c r="D3" s="60"/>
      <c r="E3" s="60"/>
    </row>
    <row r="4" spans="1:8" ht="67.5" x14ac:dyDescent="0.25">
      <c r="A4" s="121" t="s">
        <v>354</v>
      </c>
      <c r="B4" s="122" t="s">
        <v>442</v>
      </c>
      <c r="C4" s="122" t="s">
        <v>23</v>
      </c>
      <c r="D4" s="122" t="s">
        <v>449</v>
      </c>
      <c r="E4" s="122" t="s">
        <v>666</v>
      </c>
      <c r="H4" s="23"/>
    </row>
    <row r="5" spans="1:8" ht="27" customHeight="1" x14ac:dyDescent="0.25">
      <c r="A5" s="139" t="s">
        <v>588</v>
      </c>
      <c r="B5" s="124"/>
      <c r="C5" s="140" t="s">
        <v>443</v>
      </c>
      <c r="D5" s="141">
        <v>0</v>
      </c>
      <c r="E5" s="141">
        <v>0</v>
      </c>
      <c r="H5" s="23"/>
    </row>
    <row r="6" spans="1:8" ht="27" customHeight="1" x14ac:dyDescent="0.25">
      <c r="A6" s="139" t="s">
        <v>591</v>
      </c>
      <c r="B6" s="124"/>
      <c r="C6" s="140" t="s">
        <v>444</v>
      </c>
      <c r="D6" s="130">
        <v>0</v>
      </c>
      <c r="E6" s="141">
        <v>0</v>
      </c>
      <c r="H6" s="23"/>
    </row>
    <row r="7" spans="1:8" ht="27" customHeight="1" x14ac:dyDescent="0.25">
      <c r="A7" s="139" t="s">
        <v>592</v>
      </c>
      <c r="B7" s="124"/>
      <c r="C7" s="140" t="s">
        <v>444</v>
      </c>
      <c r="D7" s="130">
        <v>0</v>
      </c>
      <c r="E7" s="141">
        <v>0</v>
      </c>
      <c r="H7" s="23"/>
    </row>
    <row r="8" spans="1:8" ht="27" customHeight="1" x14ac:dyDescent="0.25">
      <c r="A8" s="139" t="s">
        <v>594</v>
      </c>
      <c r="B8" s="124"/>
      <c r="C8" s="140" t="s">
        <v>444</v>
      </c>
      <c r="D8" s="130">
        <v>0</v>
      </c>
      <c r="E8" s="141">
        <v>0</v>
      </c>
      <c r="H8" s="23"/>
    </row>
    <row r="9" spans="1:8" ht="27" customHeight="1" x14ac:dyDescent="0.25">
      <c r="A9" s="139" t="s">
        <v>596</v>
      </c>
      <c r="B9" s="124"/>
      <c r="C9" s="140" t="s">
        <v>444</v>
      </c>
      <c r="D9" s="130">
        <v>0</v>
      </c>
      <c r="E9" s="141">
        <v>0</v>
      </c>
      <c r="H9" s="23"/>
    </row>
    <row r="10" spans="1:8" ht="27" customHeight="1" x14ac:dyDescent="0.25">
      <c r="A10" s="139" t="s">
        <v>598</v>
      </c>
      <c r="B10" s="124"/>
      <c r="C10" s="140" t="s">
        <v>444</v>
      </c>
      <c r="D10" s="130">
        <v>0</v>
      </c>
      <c r="E10" s="141">
        <v>0</v>
      </c>
      <c r="H10" s="23"/>
    </row>
    <row r="11" spans="1:8" ht="27" customHeight="1" x14ac:dyDescent="0.25">
      <c r="A11" s="123" t="s">
        <v>450</v>
      </c>
      <c r="B11" s="124"/>
      <c r="C11" s="140">
        <v>0</v>
      </c>
      <c r="D11" s="130">
        <v>0</v>
      </c>
      <c r="E11" s="141">
        <v>0</v>
      </c>
      <c r="H11" s="23"/>
    </row>
    <row r="12" spans="1:8" ht="27" customHeight="1" x14ac:dyDescent="0.25">
      <c r="A12" s="123" t="s">
        <v>451</v>
      </c>
      <c r="B12" s="124"/>
      <c r="C12" s="140">
        <v>0</v>
      </c>
      <c r="D12" s="130">
        <v>0</v>
      </c>
      <c r="E12" s="141">
        <v>0</v>
      </c>
      <c r="H12" s="23"/>
    </row>
    <row r="13" spans="1:8" ht="27" customHeight="1" x14ac:dyDescent="0.25">
      <c r="A13" s="123" t="s">
        <v>452</v>
      </c>
      <c r="B13" s="124"/>
      <c r="C13" s="140">
        <v>0</v>
      </c>
      <c r="D13" s="130">
        <v>0</v>
      </c>
      <c r="E13" s="141">
        <v>0</v>
      </c>
      <c r="H13" s="23"/>
    </row>
    <row r="14" spans="1:8" ht="27" customHeight="1" x14ac:dyDescent="0.25">
      <c r="A14" s="123" t="s">
        <v>453</v>
      </c>
      <c r="B14" s="124"/>
      <c r="C14" s="140">
        <v>0</v>
      </c>
      <c r="D14" s="130">
        <v>0</v>
      </c>
      <c r="E14" s="141">
        <v>0</v>
      </c>
      <c r="H14" s="23"/>
    </row>
    <row r="15" spans="1:8" ht="27" customHeight="1" x14ac:dyDescent="0.25">
      <c r="A15" s="137" t="s">
        <v>454</v>
      </c>
      <c r="B15" s="124"/>
      <c r="C15" s="140">
        <v>0</v>
      </c>
      <c r="D15" s="130">
        <v>0</v>
      </c>
      <c r="E15" s="141">
        <v>0</v>
      </c>
      <c r="H15" s="23"/>
    </row>
    <row r="16" spans="1:8" ht="27" customHeight="1" x14ac:dyDescent="0.25">
      <c r="A16" s="137" t="s">
        <v>455</v>
      </c>
      <c r="B16" s="124"/>
      <c r="C16" s="140">
        <v>0</v>
      </c>
      <c r="D16" s="130">
        <v>0</v>
      </c>
      <c r="E16" s="141">
        <v>0</v>
      </c>
      <c r="H16" s="23"/>
    </row>
    <row r="17" spans="1:8" ht="27" customHeight="1" x14ac:dyDescent="0.25">
      <c r="A17" s="137" t="s">
        <v>456</v>
      </c>
      <c r="B17" s="124"/>
      <c r="C17" s="140">
        <v>0</v>
      </c>
      <c r="D17" s="130">
        <v>0</v>
      </c>
      <c r="E17" s="141">
        <v>0</v>
      </c>
      <c r="H17" s="23"/>
    </row>
    <row r="18" spans="1:8" ht="27" customHeight="1" x14ac:dyDescent="0.25">
      <c r="A18" s="137" t="s">
        <v>457</v>
      </c>
      <c r="B18" s="124"/>
      <c r="C18" s="140">
        <v>0</v>
      </c>
      <c r="D18" s="130">
        <v>0</v>
      </c>
      <c r="E18" s="141">
        <v>0</v>
      </c>
      <c r="H18" s="23"/>
    </row>
    <row r="19" spans="1:8" ht="27" customHeight="1" x14ac:dyDescent="0.25">
      <c r="A19" s="137" t="s">
        <v>458</v>
      </c>
      <c r="B19" s="124"/>
      <c r="C19" s="140">
        <v>0</v>
      </c>
      <c r="D19" s="130">
        <v>0</v>
      </c>
      <c r="E19" s="141">
        <v>0</v>
      </c>
      <c r="H19" s="23"/>
    </row>
    <row r="20" spans="1:8" ht="27" customHeight="1" x14ac:dyDescent="0.25">
      <c r="A20" s="137" t="s">
        <v>459</v>
      </c>
      <c r="B20" s="124"/>
      <c r="C20" s="140">
        <v>0</v>
      </c>
      <c r="D20" s="130">
        <v>0</v>
      </c>
      <c r="E20" s="141">
        <v>0</v>
      </c>
      <c r="H20" s="23"/>
    </row>
    <row r="21" spans="1:8" ht="27" customHeight="1" x14ac:dyDescent="0.25">
      <c r="A21" s="137" t="s">
        <v>460</v>
      </c>
      <c r="B21" s="124"/>
      <c r="C21" s="140">
        <v>0</v>
      </c>
      <c r="D21" s="130">
        <v>0</v>
      </c>
      <c r="E21" s="141">
        <v>0</v>
      </c>
      <c r="H21" s="23"/>
    </row>
    <row r="22" spans="1:8" ht="27" customHeight="1" x14ac:dyDescent="0.25">
      <c r="A22" s="137" t="s">
        <v>461</v>
      </c>
      <c r="B22" s="124"/>
      <c r="C22" s="140">
        <v>0</v>
      </c>
      <c r="D22" s="130">
        <v>0</v>
      </c>
      <c r="E22" s="141">
        <v>0</v>
      </c>
      <c r="H22" s="23"/>
    </row>
    <row r="23" spans="1:8" ht="27" customHeight="1" x14ac:dyDescent="0.25">
      <c r="A23" s="123" t="s">
        <v>462</v>
      </c>
      <c r="B23" s="124"/>
      <c r="C23" s="140">
        <v>0</v>
      </c>
      <c r="D23" s="130">
        <v>0</v>
      </c>
      <c r="E23" s="141">
        <v>0</v>
      </c>
      <c r="H23" s="23"/>
    </row>
    <row r="24" spans="1:8" ht="27" customHeight="1" x14ac:dyDescent="0.25">
      <c r="A24" s="123" t="s">
        <v>463</v>
      </c>
      <c r="B24" s="124"/>
      <c r="C24" s="140">
        <v>0</v>
      </c>
      <c r="D24" s="130">
        <v>0</v>
      </c>
      <c r="E24" s="141">
        <v>0</v>
      </c>
      <c r="H24" s="23"/>
    </row>
    <row r="25" spans="1:8" ht="27" customHeight="1" x14ac:dyDescent="0.25">
      <c r="A25" s="123" t="s">
        <v>464</v>
      </c>
      <c r="B25" s="124"/>
      <c r="C25" s="140">
        <v>0</v>
      </c>
      <c r="D25" s="130">
        <v>0</v>
      </c>
      <c r="E25" s="141">
        <v>0</v>
      </c>
      <c r="H25" s="23"/>
    </row>
    <row r="26" spans="1:8" ht="27" customHeight="1" x14ac:dyDescent="0.25">
      <c r="A26" s="123" t="s">
        <v>618</v>
      </c>
      <c r="B26" s="124"/>
      <c r="C26" s="140" t="s">
        <v>443</v>
      </c>
      <c r="D26" s="141">
        <v>0</v>
      </c>
      <c r="E26" s="141">
        <v>0</v>
      </c>
      <c r="H26" s="23"/>
    </row>
    <row r="27" spans="1:8" ht="27" customHeight="1" x14ac:dyDescent="0.25">
      <c r="A27" s="123" t="s">
        <v>620</v>
      </c>
      <c r="B27" s="124"/>
      <c r="C27" s="140" t="s">
        <v>444</v>
      </c>
      <c r="D27" s="130">
        <v>0</v>
      </c>
      <c r="E27" s="141">
        <v>0</v>
      </c>
      <c r="H27" s="23"/>
    </row>
    <row r="28" spans="1:8" ht="27" customHeight="1" x14ac:dyDescent="0.25">
      <c r="A28" s="123" t="s">
        <v>621</v>
      </c>
      <c r="B28" s="124"/>
      <c r="C28" s="140" t="s">
        <v>444</v>
      </c>
      <c r="D28" s="130">
        <v>0</v>
      </c>
      <c r="E28" s="141">
        <v>0</v>
      </c>
      <c r="H28" s="23"/>
    </row>
    <row r="29" spans="1:8" ht="27" customHeight="1" x14ac:dyDescent="0.25">
      <c r="A29" s="123" t="s">
        <v>622</v>
      </c>
      <c r="B29" s="124"/>
      <c r="C29" s="140" t="s">
        <v>444</v>
      </c>
      <c r="D29" s="130">
        <v>0</v>
      </c>
      <c r="E29" s="141">
        <v>0</v>
      </c>
      <c r="H29" s="23"/>
    </row>
    <row r="30" spans="1:8" ht="27" customHeight="1" x14ac:dyDescent="0.25">
      <c r="A30" s="123" t="s">
        <v>623</v>
      </c>
      <c r="B30" s="124"/>
      <c r="C30" s="140" t="s">
        <v>444</v>
      </c>
      <c r="D30" s="130">
        <v>0</v>
      </c>
      <c r="E30" s="141">
        <v>0</v>
      </c>
      <c r="H30" s="23"/>
    </row>
    <row r="31" spans="1:8" ht="27" customHeight="1" x14ac:dyDescent="0.25">
      <c r="A31" s="123" t="s">
        <v>624</v>
      </c>
      <c r="B31" s="124"/>
      <c r="C31" s="140" t="s">
        <v>444</v>
      </c>
      <c r="D31" s="130">
        <v>0</v>
      </c>
      <c r="E31" s="141">
        <v>0</v>
      </c>
      <c r="H31" s="23"/>
    </row>
    <row r="32" spans="1:8" ht="27" customHeight="1" x14ac:dyDescent="0.25">
      <c r="A32" s="123" t="s">
        <v>465</v>
      </c>
      <c r="B32" s="124"/>
      <c r="C32" s="140">
        <v>0</v>
      </c>
      <c r="D32" s="130">
        <v>0</v>
      </c>
      <c r="E32" s="141">
        <v>0</v>
      </c>
      <c r="H32" s="23"/>
    </row>
    <row r="33" spans="1:8" ht="27" customHeight="1" x14ac:dyDescent="0.25">
      <c r="A33" s="123" t="s">
        <v>466</v>
      </c>
      <c r="B33" s="124"/>
      <c r="C33" s="140">
        <v>0</v>
      </c>
      <c r="D33" s="130">
        <v>0</v>
      </c>
      <c r="E33" s="141">
        <v>0</v>
      </c>
      <c r="H33" s="23"/>
    </row>
    <row r="34" spans="1:8" ht="27" customHeight="1" x14ac:dyDescent="0.25">
      <c r="A34" s="123" t="s">
        <v>467</v>
      </c>
      <c r="B34" s="124"/>
      <c r="C34" s="140">
        <v>0</v>
      </c>
      <c r="D34" s="130">
        <v>0</v>
      </c>
      <c r="E34" s="141">
        <v>0</v>
      </c>
      <c r="H34" s="23"/>
    </row>
    <row r="35" spans="1:8" ht="27" customHeight="1" x14ac:dyDescent="0.25">
      <c r="A35" s="123" t="s">
        <v>468</v>
      </c>
      <c r="B35" s="124"/>
      <c r="C35" s="140">
        <v>0</v>
      </c>
      <c r="D35" s="130">
        <v>0</v>
      </c>
      <c r="E35" s="141">
        <v>0</v>
      </c>
      <c r="H35" s="23"/>
    </row>
    <row r="36" spans="1:8" ht="27" customHeight="1" x14ac:dyDescent="0.25">
      <c r="A36" s="123" t="s">
        <v>469</v>
      </c>
      <c r="B36" s="124"/>
      <c r="C36" s="140">
        <v>0</v>
      </c>
      <c r="D36" s="130">
        <v>0</v>
      </c>
      <c r="E36" s="141">
        <v>0</v>
      </c>
      <c r="H36" s="23"/>
    </row>
    <row r="37" spans="1:8" ht="27" customHeight="1" x14ac:dyDescent="0.25">
      <c r="A37" s="137" t="s">
        <v>625</v>
      </c>
      <c r="B37" s="124"/>
      <c r="C37" s="140" t="s">
        <v>443</v>
      </c>
      <c r="D37" s="141">
        <v>0</v>
      </c>
      <c r="E37" s="141">
        <v>0</v>
      </c>
      <c r="H37" s="23"/>
    </row>
    <row r="38" spans="1:8" ht="27" customHeight="1" x14ac:dyDescent="0.25">
      <c r="A38" s="123" t="s">
        <v>626</v>
      </c>
      <c r="B38" s="124"/>
      <c r="C38" s="140" t="s">
        <v>444</v>
      </c>
      <c r="D38" s="130">
        <v>0</v>
      </c>
      <c r="E38" s="141">
        <v>0</v>
      </c>
      <c r="H38" s="23"/>
    </row>
    <row r="39" spans="1:8" ht="27" customHeight="1" x14ac:dyDescent="0.25">
      <c r="A39" s="123" t="s">
        <v>627</v>
      </c>
      <c r="B39" s="124"/>
      <c r="C39" s="140" t="s">
        <v>444</v>
      </c>
      <c r="D39" s="130">
        <v>0</v>
      </c>
      <c r="E39" s="141">
        <v>0</v>
      </c>
      <c r="H39" s="23"/>
    </row>
    <row r="40" spans="1:8" ht="27" customHeight="1" x14ac:dyDescent="0.25">
      <c r="A40" s="123" t="s">
        <v>628</v>
      </c>
      <c r="B40" s="124"/>
      <c r="C40" s="140" t="s">
        <v>444</v>
      </c>
      <c r="D40" s="130">
        <v>0</v>
      </c>
      <c r="E40" s="141">
        <v>0</v>
      </c>
      <c r="H40" s="23"/>
    </row>
    <row r="41" spans="1:8" ht="27" customHeight="1" x14ac:dyDescent="0.25">
      <c r="A41" s="123" t="s">
        <v>629</v>
      </c>
      <c r="B41" s="124"/>
      <c r="C41" s="140" t="s">
        <v>444</v>
      </c>
      <c r="D41" s="130">
        <v>0</v>
      </c>
      <c r="E41" s="141">
        <v>0</v>
      </c>
      <c r="H41" s="23"/>
    </row>
    <row r="42" spans="1:8" ht="27" customHeight="1" x14ac:dyDescent="0.25">
      <c r="A42" s="123" t="s">
        <v>630</v>
      </c>
      <c r="B42" s="124"/>
      <c r="C42" s="140" t="s">
        <v>444</v>
      </c>
      <c r="D42" s="130">
        <v>0</v>
      </c>
      <c r="E42" s="141">
        <v>0</v>
      </c>
      <c r="H42" s="23"/>
    </row>
    <row r="43" spans="1:8" ht="27" customHeight="1" x14ac:dyDescent="0.25">
      <c r="A43" s="123" t="s">
        <v>471</v>
      </c>
      <c r="B43" s="124"/>
      <c r="C43" s="140">
        <v>0</v>
      </c>
      <c r="D43" s="130">
        <v>0</v>
      </c>
      <c r="E43" s="141">
        <v>0</v>
      </c>
      <c r="H43" s="23"/>
    </row>
    <row r="44" spans="1:8" ht="27" customHeight="1" x14ac:dyDescent="0.25">
      <c r="A44" s="123" t="s">
        <v>472</v>
      </c>
      <c r="B44" s="124"/>
      <c r="C44" s="140">
        <v>0</v>
      </c>
      <c r="D44" s="130">
        <v>0</v>
      </c>
      <c r="E44" s="141">
        <v>0</v>
      </c>
      <c r="H44" s="23"/>
    </row>
    <row r="45" spans="1:8" ht="27" customHeight="1" x14ac:dyDescent="0.25">
      <c r="A45" s="123" t="s">
        <v>473</v>
      </c>
      <c r="B45" s="124"/>
      <c r="C45" s="140">
        <v>0</v>
      </c>
      <c r="D45" s="130">
        <v>0</v>
      </c>
      <c r="E45" s="141">
        <v>0</v>
      </c>
      <c r="H45" s="23"/>
    </row>
    <row r="46" spans="1:8" ht="27" customHeight="1" x14ac:dyDescent="0.25">
      <c r="A46" s="123" t="s">
        <v>474</v>
      </c>
      <c r="B46" s="124"/>
      <c r="C46" s="140">
        <v>0</v>
      </c>
      <c r="D46" s="130">
        <v>0</v>
      </c>
      <c r="E46" s="141">
        <v>0</v>
      </c>
      <c r="H46" s="23"/>
    </row>
    <row r="47" spans="1:8" ht="27" customHeight="1" x14ac:dyDescent="0.25">
      <c r="A47" s="123" t="s">
        <v>475</v>
      </c>
      <c r="B47" s="124"/>
      <c r="C47" s="140">
        <v>0</v>
      </c>
      <c r="D47" s="130">
        <v>0</v>
      </c>
      <c r="E47" s="141">
        <v>0</v>
      </c>
      <c r="H47" s="23"/>
    </row>
    <row r="48" spans="1:8" ht="27" customHeight="1" x14ac:dyDescent="0.25">
      <c r="A48" s="123" t="s">
        <v>476</v>
      </c>
      <c r="B48" s="124"/>
      <c r="C48" s="140">
        <v>0</v>
      </c>
      <c r="D48" s="130">
        <v>0</v>
      </c>
      <c r="E48" s="141">
        <v>0</v>
      </c>
      <c r="H48" s="23"/>
    </row>
    <row r="49" spans="1:8" ht="27" customHeight="1" x14ac:dyDescent="0.25">
      <c r="A49" s="123" t="s">
        <v>477</v>
      </c>
      <c r="B49" s="124"/>
      <c r="C49" s="140">
        <v>0</v>
      </c>
      <c r="D49" s="130">
        <v>0</v>
      </c>
      <c r="E49" s="141">
        <v>0</v>
      </c>
      <c r="H49" s="23"/>
    </row>
    <row r="50" spans="1:8" ht="27" customHeight="1" x14ac:dyDescent="0.25">
      <c r="A50" s="123" t="s">
        <v>478</v>
      </c>
      <c r="B50" s="124"/>
      <c r="C50" s="140">
        <v>0</v>
      </c>
      <c r="D50" s="130">
        <v>0</v>
      </c>
      <c r="E50" s="141">
        <v>0</v>
      </c>
      <c r="H50" s="23"/>
    </row>
    <row r="51" spans="1:8" ht="27" customHeight="1" x14ac:dyDescent="0.25">
      <c r="A51" s="123" t="s">
        <v>479</v>
      </c>
      <c r="B51" s="124"/>
      <c r="C51" s="140">
        <v>0</v>
      </c>
      <c r="D51" s="130">
        <v>0</v>
      </c>
      <c r="E51" s="141">
        <v>0</v>
      </c>
      <c r="H51" s="23"/>
    </row>
    <row r="52" spans="1:8" ht="27" customHeight="1" x14ac:dyDescent="0.25">
      <c r="A52" s="123" t="s">
        <v>480</v>
      </c>
      <c r="B52" s="124"/>
      <c r="C52" s="140">
        <v>0</v>
      </c>
      <c r="D52" s="130">
        <v>0</v>
      </c>
      <c r="E52" s="141">
        <v>0</v>
      </c>
      <c r="H52" s="23"/>
    </row>
    <row r="53" spans="1:8" ht="27" customHeight="1" x14ac:dyDescent="0.25">
      <c r="A53" s="123" t="s">
        <v>481</v>
      </c>
      <c r="B53" s="124"/>
      <c r="C53" s="140">
        <v>0</v>
      </c>
      <c r="D53" s="130">
        <v>0</v>
      </c>
      <c r="E53" s="141">
        <v>0</v>
      </c>
      <c r="H53" s="23"/>
    </row>
    <row r="54" spans="1:8" ht="27" customHeight="1" x14ac:dyDescent="0.25">
      <c r="A54" s="123" t="s">
        <v>482</v>
      </c>
      <c r="B54" s="124"/>
      <c r="C54" s="140">
        <v>0</v>
      </c>
      <c r="D54" s="130">
        <v>0</v>
      </c>
      <c r="E54" s="141">
        <v>0</v>
      </c>
      <c r="H54" s="23"/>
    </row>
    <row r="55" spans="1:8" ht="27" customHeight="1" x14ac:dyDescent="0.25">
      <c r="A55" s="123" t="s">
        <v>483</v>
      </c>
      <c r="B55" s="124"/>
      <c r="C55" s="140">
        <v>0</v>
      </c>
      <c r="D55" s="130">
        <v>0</v>
      </c>
      <c r="E55" s="141">
        <v>0</v>
      </c>
      <c r="H55" s="23"/>
    </row>
    <row r="56" spans="1:8" ht="27" customHeight="1" x14ac:dyDescent="0.25">
      <c r="A56" s="123" t="s">
        <v>484</v>
      </c>
      <c r="B56" s="124"/>
      <c r="C56" s="140">
        <v>0</v>
      </c>
      <c r="D56" s="130">
        <v>0</v>
      </c>
      <c r="E56" s="141">
        <v>0</v>
      </c>
      <c r="H56" s="23"/>
    </row>
    <row r="57" spans="1:8" ht="27" customHeight="1" x14ac:dyDescent="0.25">
      <c r="A57" s="123" t="s">
        <v>485</v>
      </c>
      <c r="B57" s="124"/>
      <c r="C57" s="140">
        <v>0</v>
      </c>
      <c r="D57" s="130">
        <v>0</v>
      </c>
      <c r="E57" s="141">
        <v>0</v>
      </c>
      <c r="H57" s="23"/>
    </row>
    <row r="58" spans="1:8" ht="27" customHeight="1" x14ac:dyDescent="0.25">
      <c r="A58" s="123" t="s">
        <v>631</v>
      </c>
      <c r="B58" s="124"/>
      <c r="C58" s="140" t="s">
        <v>443</v>
      </c>
      <c r="D58" s="141">
        <v>0</v>
      </c>
      <c r="E58" s="141">
        <v>0</v>
      </c>
      <c r="H58" s="23"/>
    </row>
    <row r="59" spans="1:8" ht="27" customHeight="1" x14ac:dyDescent="0.25">
      <c r="A59" s="123" t="s">
        <v>633</v>
      </c>
      <c r="B59" s="124"/>
      <c r="C59" s="140" t="s">
        <v>444</v>
      </c>
      <c r="D59" s="130">
        <v>0</v>
      </c>
      <c r="E59" s="141">
        <v>0</v>
      </c>
      <c r="H59" s="23"/>
    </row>
    <row r="60" spans="1:8" ht="27" customHeight="1" x14ac:dyDescent="0.25">
      <c r="A60" s="123" t="s">
        <v>634</v>
      </c>
      <c r="B60" s="124"/>
      <c r="C60" s="140" t="s">
        <v>444</v>
      </c>
      <c r="D60" s="130">
        <v>0</v>
      </c>
      <c r="E60" s="141">
        <v>0</v>
      </c>
      <c r="H60" s="23"/>
    </row>
    <row r="61" spans="1:8" ht="27" customHeight="1" x14ac:dyDescent="0.25">
      <c r="A61" s="123" t="s">
        <v>635</v>
      </c>
      <c r="B61" s="124"/>
      <c r="C61" s="140" t="s">
        <v>444</v>
      </c>
      <c r="D61" s="130">
        <v>0</v>
      </c>
      <c r="E61" s="141">
        <v>0</v>
      </c>
      <c r="H61" s="23"/>
    </row>
    <row r="62" spans="1:8" ht="27" customHeight="1" x14ac:dyDescent="0.25">
      <c r="A62" s="123" t="s">
        <v>636</v>
      </c>
      <c r="B62" s="124"/>
      <c r="C62" s="140" t="s">
        <v>444</v>
      </c>
      <c r="D62" s="130">
        <v>0</v>
      </c>
      <c r="E62" s="141">
        <v>0</v>
      </c>
      <c r="H62" s="23"/>
    </row>
    <row r="63" spans="1:8" ht="27" customHeight="1" x14ac:dyDescent="0.25">
      <c r="A63" s="123" t="s">
        <v>637</v>
      </c>
      <c r="B63" s="124"/>
      <c r="C63" s="140" t="s">
        <v>444</v>
      </c>
      <c r="D63" s="130">
        <v>0</v>
      </c>
      <c r="E63" s="141">
        <v>0</v>
      </c>
      <c r="H63" s="23"/>
    </row>
    <row r="64" spans="1:8" ht="27" customHeight="1" x14ac:dyDescent="0.25">
      <c r="A64" s="123" t="s">
        <v>486</v>
      </c>
      <c r="B64" s="124"/>
      <c r="C64" s="140">
        <v>0</v>
      </c>
      <c r="D64" s="130">
        <v>0</v>
      </c>
      <c r="E64" s="141">
        <v>0</v>
      </c>
      <c r="H64" s="23"/>
    </row>
    <row r="65" spans="1:8" ht="27" customHeight="1" x14ac:dyDescent="0.25">
      <c r="A65" s="123" t="s">
        <v>487</v>
      </c>
      <c r="B65" s="124"/>
      <c r="C65" s="140">
        <v>0</v>
      </c>
      <c r="D65" s="130">
        <v>0</v>
      </c>
      <c r="E65" s="141">
        <v>0</v>
      </c>
      <c r="H65" s="23"/>
    </row>
    <row r="66" spans="1:8" ht="27" customHeight="1" x14ac:dyDescent="0.25">
      <c r="A66" s="123" t="s">
        <v>488</v>
      </c>
      <c r="B66" s="124"/>
      <c r="C66" s="140">
        <v>0</v>
      </c>
      <c r="D66" s="130">
        <v>0</v>
      </c>
      <c r="E66" s="141">
        <v>0</v>
      </c>
      <c r="H66" s="23"/>
    </row>
    <row r="67" spans="1:8" ht="27" customHeight="1" x14ac:dyDescent="0.25">
      <c r="A67" s="123" t="s">
        <v>489</v>
      </c>
      <c r="B67" s="124"/>
      <c r="C67" s="140">
        <v>0</v>
      </c>
      <c r="D67" s="130">
        <v>0</v>
      </c>
      <c r="E67" s="141">
        <v>0</v>
      </c>
      <c r="H67" s="23"/>
    </row>
    <row r="68" spans="1:8" ht="27" customHeight="1" x14ac:dyDescent="0.25">
      <c r="A68" s="123" t="s">
        <v>490</v>
      </c>
      <c r="B68" s="124"/>
      <c r="C68" s="140">
        <v>0</v>
      </c>
      <c r="D68" s="130">
        <v>0</v>
      </c>
      <c r="E68" s="141">
        <v>0</v>
      </c>
      <c r="H68" s="23"/>
    </row>
    <row r="69" spans="1:8" ht="27" customHeight="1" x14ac:dyDescent="0.25">
      <c r="A69" s="123" t="s">
        <v>491</v>
      </c>
      <c r="B69" s="124"/>
      <c r="C69" s="140">
        <v>0</v>
      </c>
      <c r="D69" s="130">
        <v>0</v>
      </c>
      <c r="E69" s="141">
        <v>0</v>
      </c>
      <c r="H69" s="23"/>
    </row>
    <row r="70" spans="1:8" ht="27" customHeight="1" x14ac:dyDescent="0.25">
      <c r="A70" s="123" t="s">
        <v>492</v>
      </c>
      <c r="B70" s="124"/>
      <c r="C70" s="140">
        <v>0</v>
      </c>
      <c r="D70" s="130">
        <v>0</v>
      </c>
      <c r="E70" s="141">
        <v>0</v>
      </c>
      <c r="H70" s="23"/>
    </row>
    <row r="71" spans="1:8" ht="27" customHeight="1" x14ac:dyDescent="0.25">
      <c r="A71" s="123" t="s">
        <v>493</v>
      </c>
      <c r="B71" s="124"/>
      <c r="C71" s="140">
        <v>0</v>
      </c>
      <c r="D71" s="130">
        <v>0</v>
      </c>
      <c r="E71" s="141">
        <v>0</v>
      </c>
      <c r="H71" s="23"/>
    </row>
    <row r="72" spans="1:8" ht="27" customHeight="1" x14ac:dyDescent="0.25">
      <c r="A72" s="123" t="s">
        <v>494</v>
      </c>
      <c r="B72" s="124"/>
      <c r="C72" s="140">
        <v>0</v>
      </c>
      <c r="D72" s="130">
        <v>0</v>
      </c>
      <c r="E72" s="141">
        <v>0</v>
      </c>
      <c r="H72" s="23"/>
    </row>
    <row r="73" spans="1:8" ht="27" customHeight="1" x14ac:dyDescent="0.25">
      <c r="A73" s="123" t="s">
        <v>495</v>
      </c>
      <c r="B73" s="124"/>
      <c r="C73" s="140">
        <v>0</v>
      </c>
      <c r="D73" s="130">
        <v>0</v>
      </c>
      <c r="E73" s="141">
        <v>0</v>
      </c>
      <c r="H73" s="23"/>
    </row>
    <row r="74" spans="1:8" ht="27" customHeight="1" x14ac:dyDescent="0.25">
      <c r="A74" s="123" t="s">
        <v>496</v>
      </c>
      <c r="B74" s="124"/>
      <c r="C74" s="140">
        <v>0</v>
      </c>
      <c r="D74" s="130">
        <v>0</v>
      </c>
      <c r="E74" s="141">
        <v>0</v>
      </c>
      <c r="H74" s="23"/>
    </row>
    <row r="75" spans="1:8" ht="27" customHeight="1" x14ac:dyDescent="0.25">
      <c r="A75" s="123" t="s">
        <v>497</v>
      </c>
      <c r="B75" s="124"/>
      <c r="C75" s="140">
        <v>0</v>
      </c>
      <c r="D75" s="130">
        <v>0</v>
      </c>
      <c r="E75" s="141">
        <v>0</v>
      </c>
      <c r="H75" s="23"/>
    </row>
    <row r="76" spans="1:8" ht="27" customHeight="1" x14ac:dyDescent="0.25">
      <c r="A76" s="123" t="s">
        <v>498</v>
      </c>
      <c r="B76" s="124"/>
      <c r="C76" s="140">
        <v>0</v>
      </c>
      <c r="D76" s="130">
        <v>0</v>
      </c>
      <c r="E76" s="141">
        <v>0</v>
      </c>
      <c r="H76" s="23"/>
    </row>
    <row r="77" spans="1:8" ht="27" customHeight="1" x14ac:dyDescent="0.25">
      <c r="A77" s="123" t="s">
        <v>499</v>
      </c>
      <c r="B77" s="124"/>
      <c r="C77" s="140">
        <v>0</v>
      </c>
      <c r="D77" s="130">
        <v>0</v>
      </c>
      <c r="E77" s="141">
        <v>0</v>
      </c>
      <c r="H77" s="23"/>
    </row>
    <row r="78" spans="1:8" ht="27" customHeight="1" x14ac:dyDescent="0.25">
      <c r="A78" s="123" t="s">
        <v>500</v>
      </c>
      <c r="B78" s="124"/>
      <c r="C78" s="140">
        <v>0</v>
      </c>
      <c r="D78" s="130">
        <v>0</v>
      </c>
      <c r="E78" s="141">
        <v>0</v>
      </c>
      <c r="H78" s="23"/>
    </row>
    <row r="79" spans="1:8" ht="27" customHeight="1" x14ac:dyDescent="0.25">
      <c r="A79" s="123" t="s">
        <v>638</v>
      </c>
      <c r="B79" s="124"/>
      <c r="C79" s="140" t="s">
        <v>443</v>
      </c>
      <c r="D79" s="141">
        <v>0</v>
      </c>
      <c r="E79" s="141">
        <v>0</v>
      </c>
      <c r="H79" s="23"/>
    </row>
    <row r="80" spans="1:8" ht="27" customHeight="1" x14ac:dyDescent="0.25">
      <c r="A80" s="123" t="s">
        <v>640</v>
      </c>
      <c r="B80" s="124"/>
      <c r="C80" s="140" t="s">
        <v>444</v>
      </c>
      <c r="D80" s="130">
        <v>0</v>
      </c>
      <c r="E80" s="141">
        <v>0</v>
      </c>
      <c r="H80" s="23"/>
    </row>
    <row r="81" spans="1:8" ht="27" customHeight="1" x14ac:dyDescent="0.25">
      <c r="A81" s="123" t="s">
        <v>641</v>
      </c>
      <c r="B81" s="124"/>
      <c r="C81" s="140" t="s">
        <v>444</v>
      </c>
      <c r="D81" s="130">
        <v>0</v>
      </c>
      <c r="E81" s="141">
        <v>0</v>
      </c>
      <c r="H81" s="23"/>
    </row>
    <row r="82" spans="1:8" ht="27" customHeight="1" x14ac:dyDescent="0.25">
      <c r="A82" s="123" t="s">
        <v>642</v>
      </c>
      <c r="B82" s="124"/>
      <c r="C82" s="140" t="s">
        <v>444</v>
      </c>
      <c r="D82" s="130">
        <v>0</v>
      </c>
      <c r="E82" s="141">
        <v>0</v>
      </c>
      <c r="H82" s="23"/>
    </row>
    <row r="83" spans="1:8" ht="27" customHeight="1" x14ac:dyDescent="0.25">
      <c r="A83" s="123" t="s">
        <v>643</v>
      </c>
      <c r="B83" s="124"/>
      <c r="C83" s="140" t="s">
        <v>444</v>
      </c>
      <c r="D83" s="130">
        <v>0</v>
      </c>
      <c r="E83" s="141">
        <v>0</v>
      </c>
      <c r="H83" s="23"/>
    </row>
    <row r="84" spans="1:8" ht="27" customHeight="1" x14ac:dyDescent="0.25">
      <c r="A84" s="123" t="s">
        <v>644</v>
      </c>
      <c r="B84" s="124"/>
      <c r="C84" s="140" t="s">
        <v>444</v>
      </c>
      <c r="D84" s="130">
        <v>0</v>
      </c>
      <c r="E84" s="141">
        <v>0</v>
      </c>
      <c r="H84" s="23"/>
    </row>
    <row r="85" spans="1:8" ht="27" customHeight="1" x14ac:dyDescent="0.25">
      <c r="A85" s="123" t="s">
        <v>501</v>
      </c>
      <c r="B85" s="124"/>
      <c r="C85" s="140">
        <v>0</v>
      </c>
      <c r="D85" s="130">
        <v>0</v>
      </c>
      <c r="E85" s="141">
        <v>0</v>
      </c>
      <c r="H85" s="23"/>
    </row>
    <row r="86" spans="1:8" ht="27" customHeight="1" x14ac:dyDescent="0.25">
      <c r="A86" s="123" t="s">
        <v>502</v>
      </c>
      <c r="B86" s="124"/>
      <c r="C86" s="140">
        <v>0</v>
      </c>
      <c r="D86" s="130">
        <v>0</v>
      </c>
      <c r="E86" s="141">
        <v>0</v>
      </c>
      <c r="H86" s="23"/>
    </row>
    <row r="87" spans="1:8" ht="27" customHeight="1" x14ac:dyDescent="0.25">
      <c r="A87" s="123" t="s">
        <v>503</v>
      </c>
      <c r="B87" s="124"/>
      <c r="C87" s="140">
        <v>0</v>
      </c>
      <c r="D87" s="130">
        <v>0</v>
      </c>
      <c r="E87" s="141">
        <v>0</v>
      </c>
      <c r="H87" s="23"/>
    </row>
    <row r="88" spans="1:8" ht="27" customHeight="1" x14ac:dyDescent="0.25">
      <c r="A88" s="123" t="s">
        <v>504</v>
      </c>
      <c r="B88" s="124"/>
      <c r="C88" s="140">
        <v>0</v>
      </c>
      <c r="D88" s="130">
        <v>0</v>
      </c>
      <c r="E88" s="141">
        <v>0</v>
      </c>
      <c r="H88" s="23"/>
    </row>
    <row r="89" spans="1:8" ht="27" customHeight="1" x14ac:dyDescent="0.25">
      <c r="A89" s="123" t="s">
        <v>505</v>
      </c>
      <c r="B89" s="124"/>
      <c r="C89" s="140">
        <v>0</v>
      </c>
      <c r="D89" s="130">
        <v>0</v>
      </c>
      <c r="E89" s="141">
        <v>0</v>
      </c>
      <c r="H89" s="23"/>
    </row>
    <row r="90" spans="1:8" ht="27" customHeight="1" x14ac:dyDescent="0.25">
      <c r="A90" s="123" t="s">
        <v>506</v>
      </c>
      <c r="B90" s="124"/>
      <c r="C90" s="140">
        <v>0</v>
      </c>
      <c r="D90" s="130">
        <v>0</v>
      </c>
      <c r="E90" s="141">
        <v>0</v>
      </c>
      <c r="H90" s="23"/>
    </row>
    <row r="91" spans="1:8" ht="27" customHeight="1" x14ac:dyDescent="0.25">
      <c r="A91" s="123" t="s">
        <v>507</v>
      </c>
      <c r="B91" s="124"/>
      <c r="C91" s="140">
        <v>0</v>
      </c>
      <c r="D91" s="130">
        <v>0</v>
      </c>
      <c r="E91" s="141">
        <v>0</v>
      </c>
      <c r="H91" s="23"/>
    </row>
    <row r="92" spans="1:8" ht="27" customHeight="1" x14ac:dyDescent="0.25">
      <c r="A92" s="123" t="s">
        <v>508</v>
      </c>
      <c r="B92" s="124"/>
      <c r="C92" s="140">
        <v>0</v>
      </c>
      <c r="D92" s="130">
        <v>0</v>
      </c>
      <c r="E92" s="141">
        <v>0</v>
      </c>
      <c r="H92" s="23"/>
    </row>
    <row r="93" spans="1:8" ht="27" customHeight="1" x14ac:dyDescent="0.25">
      <c r="A93" s="123" t="s">
        <v>509</v>
      </c>
      <c r="B93" s="124"/>
      <c r="C93" s="140">
        <v>0</v>
      </c>
      <c r="D93" s="130">
        <v>0</v>
      </c>
      <c r="E93" s="141">
        <v>0</v>
      </c>
      <c r="H93" s="23"/>
    </row>
    <row r="94" spans="1:8" ht="27" customHeight="1" x14ac:dyDescent="0.25">
      <c r="A94" s="123" t="s">
        <v>510</v>
      </c>
      <c r="B94" s="124"/>
      <c r="C94" s="140">
        <v>0</v>
      </c>
      <c r="D94" s="130">
        <v>0</v>
      </c>
      <c r="E94" s="141">
        <v>0</v>
      </c>
      <c r="H94" s="23"/>
    </row>
    <row r="95" spans="1:8" ht="27" customHeight="1" x14ac:dyDescent="0.25">
      <c r="A95" s="123" t="s">
        <v>511</v>
      </c>
      <c r="B95" s="124"/>
      <c r="C95" s="140">
        <v>0</v>
      </c>
      <c r="D95" s="130">
        <v>0</v>
      </c>
      <c r="E95" s="141">
        <v>0</v>
      </c>
      <c r="H95" s="23"/>
    </row>
    <row r="96" spans="1:8" ht="27" customHeight="1" x14ac:dyDescent="0.25">
      <c r="A96" s="123" t="s">
        <v>512</v>
      </c>
      <c r="B96" s="124"/>
      <c r="C96" s="140">
        <v>0</v>
      </c>
      <c r="D96" s="130">
        <v>0</v>
      </c>
      <c r="E96" s="141">
        <v>0</v>
      </c>
      <c r="H96" s="23"/>
    </row>
    <row r="97" spans="1:8" ht="27" customHeight="1" x14ac:dyDescent="0.25">
      <c r="A97" s="123" t="s">
        <v>513</v>
      </c>
      <c r="B97" s="124"/>
      <c r="C97" s="140">
        <v>0</v>
      </c>
      <c r="D97" s="130">
        <v>0</v>
      </c>
      <c r="E97" s="141">
        <v>0</v>
      </c>
      <c r="H97" s="23"/>
    </row>
    <row r="98" spans="1:8" ht="27" customHeight="1" x14ac:dyDescent="0.25">
      <c r="A98" s="123" t="s">
        <v>514</v>
      </c>
      <c r="B98" s="124"/>
      <c r="C98" s="140">
        <v>0</v>
      </c>
      <c r="D98" s="130">
        <v>0</v>
      </c>
      <c r="E98" s="141">
        <v>0</v>
      </c>
      <c r="H98" s="23"/>
    </row>
    <row r="99" spans="1:8" ht="27" customHeight="1" x14ac:dyDescent="0.25">
      <c r="A99" s="123" t="s">
        <v>515</v>
      </c>
      <c r="B99" s="124"/>
      <c r="C99" s="140">
        <v>0</v>
      </c>
      <c r="D99" s="130">
        <v>0</v>
      </c>
      <c r="E99" s="141">
        <v>0</v>
      </c>
      <c r="H99" s="23"/>
    </row>
    <row r="100" spans="1:8" ht="27" customHeight="1" x14ac:dyDescent="0.25">
      <c r="A100" s="123" t="s">
        <v>645</v>
      </c>
      <c r="B100" s="124"/>
      <c r="C100" s="140" t="s">
        <v>443</v>
      </c>
      <c r="D100" s="141">
        <v>0</v>
      </c>
      <c r="E100" s="141">
        <v>0</v>
      </c>
      <c r="H100" s="23"/>
    </row>
    <row r="101" spans="1:8" ht="27" customHeight="1" x14ac:dyDescent="0.25">
      <c r="A101" s="123" t="s">
        <v>647</v>
      </c>
      <c r="B101" s="124"/>
      <c r="C101" s="140" t="s">
        <v>444</v>
      </c>
      <c r="D101" s="130">
        <v>0</v>
      </c>
      <c r="E101" s="141">
        <v>0</v>
      </c>
      <c r="H101" s="23"/>
    </row>
    <row r="102" spans="1:8" ht="27" customHeight="1" x14ac:dyDescent="0.25">
      <c r="A102" s="123" t="s">
        <v>648</v>
      </c>
      <c r="B102" s="124"/>
      <c r="C102" s="140" t="s">
        <v>444</v>
      </c>
      <c r="D102" s="130">
        <v>0</v>
      </c>
      <c r="E102" s="141">
        <v>0</v>
      </c>
      <c r="H102" s="23"/>
    </row>
    <row r="103" spans="1:8" ht="27" customHeight="1" x14ac:dyDescent="0.25">
      <c r="A103" s="123" t="s">
        <v>649</v>
      </c>
      <c r="B103" s="124"/>
      <c r="C103" s="140" t="s">
        <v>444</v>
      </c>
      <c r="D103" s="130">
        <v>0</v>
      </c>
      <c r="E103" s="141">
        <v>0</v>
      </c>
      <c r="H103" s="23"/>
    </row>
    <row r="104" spans="1:8" ht="27" customHeight="1" x14ac:dyDescent="0.25">
      <c r="A104" s="123" t="s">
        <v>650</v>
      </c>
      <c r="B104" s="124"/>
      <c r="C104" s="140" t="s">
        <v>444</v>
      </c>
      <c r="D104" s="130">
        <v>0</v>
      </c>
      <c r="E104" s="141">
        <v>0</v>
      </c>
      <c r="H104" s="23"/>
    </row>
    <row r="105" spans="1:8" ht="27" customHeight="1" x14ac:dyDescent="0.25">
      <c r="A105" s="123" t="s">
        <v>651</v>
      </c>
      <c r="B105" s="124"/>
      <c r="C105" s="140" t="s">
        <v>444</v>
      </c>
      <c r="D105" s="130">
        <v>0</v>
      </c>
      <c r="E105" s="141">
        <v>0</v>
      </c>
      <c r="H105" s="23"/>
    </row>
    <row r="106" spans="1:8" ht="27" customHeight="1" x14ac:dyDescent="0.25">
      <c r="A106" s="123" t="s">
        <v>516</v>
      </c>
      <c r="B106" s="124"/>
      <c r="C106" s="140">
        <v>0</v>
      </c>
      <c r="D106" s="130">
        <v>0</v>
      </c>
      <c r="E106" s="141">
        <v>0</v>
      </c>
      <c r="H106" s="23"/>
    </row>
    <row r="107" spans="1:8" ht="27" customHeight="1" x14ac:dyDescent="0.25">
      <c r="A107" s="123" t="s">
        <v>517</v>
      </c>
      <c r="B107" s="124"/>
      <c r="C107" s="140">
        <v>0</v>
      </c>
      <c r="D107" s="130">
        <v>0</v>
      </c>
      <c r="E107" s="141">
        <v>0</v>
      </c>
      <c r="H107" s="23"/>
    </row>
    <row r="108" spans="1:8" ht="27" customHeight="1" x14ac:dyDescent="0.25">
      <c r="A108" s="123" t="s">
        <v>518</v>
      </c>
      <c r="B108" s="124"/>
      <c r="C108" s="140">
        <v>0</v>
      </c>
      <c r="D108" s="130">
        <v>0</v>
      </c>
      <c r="E108" s="141">
        <v>0</v>
      </c>
      <c r="H108" s="23"/>
    </row>
    <row r="109" spans="1:8" ht="27" customHeight="1" x14ac:dyDescent="0.25">
      <c r="A109" s="123" t="s">
        <v>519</v>
      </c>
      <c r="B109" s="124"/>
      <c r="C109" s="140">
        <v>0</v>
      </c>
      <c r="D109" s="130">
        <v>0</v>
      </c>
      <c r="E109" s="141">
        <v>0</v>
      </c>
      <c r="H109" s="23"/>
    </row>
    <row r="110" spans="1:8" ht="27" customHeight="1" x14ac:dyDescent="0.25">
      <c r="A110" s="123" t="s">
        <v>520</v>
      </c>
      <c r="B110" s="124"/>
      <c r="C110" s="140">
        <v>0</v>
      </c>
      <c r="D110" s="130">
        <v>0</v>
      </c>
      <c r="E110" s="141">
        <v>0</v>
      </c>
      <c r="H110" s="23"/>
    </row>
    <row r="111" spans="1:8" ht="27" customHeight="1" x14ac:dyDescent="0.25">
      <c r="A111" s="123" t="s">
        <v>521</v>
      </c>
      <c r="B111" s="124"/>
      <c r="C111" s="140">
        <v>0</v>
      </c>
      <c r="D111" s="130">
        <v>0</v>
      </c>
      <c r="E111" s="141">
        <v>0</v>
      </c>
      <c r="H111" s="23"/>
    </row>
    <row r="112" spans="1:8" ht="27" customHeight="1" x14ac:dyDescent="0.25">
      <c r="A112" s="123" t="s">
        <v>522</v>
      </c>
      <c r="B112" s="124"/>
      <c r="C112" s="140">
        <v>0</v>
      </c>
      <c r="D112" s="130">
        <v>0</v>
      </c>
      <c r="E112" s="141">
        <v>0</v>
      </c>
      <c r="H112" s="23"/>
    </row>
    <row r="113" spans="1:8" ht="27" customHeight="1" x14ac:dyDescent="0.25">
      <c r="A113" s="123" t="s">
        <v>523</v>
      </c>
      <c r="B113" s="124"/>
      <c r="C113" s="140">
        <v>0</v>
      </c>
      <c r="D113" s="130">
        <v>0</v>
      </c>
      <c r="E113" s="141">
        <v>0</v>
      </c>
      <c r="H113" s="23"/>
    </row>
    <row r="114" spans="1:8" ht="27" customHeight="1" x14ac:dyDescent="0.25">
      <c r="A114" s="123" t="s">
        <v>524</v>
      </c>
      <c r="B114" s="124"/>
      <c r="C114" s="140">
        <v>0</v>
      </c>
      <c r="D114" s="130">
        <v>0</v>
      </c>
      <c r="E114" s="141">
        <v>0</v>
      </c>
      <c r="H114" s="23"/>
    </row>
    <row r="115" spans="1:8" ht="27" customHeight="1" x14ac:dyDescent="0.25">
      <c r="A115" s="123" t="s">
        <v>525</v>
      </c>
      <c r="B115" s="124"/>
      <c r="C115" s="140">
        <v>0</v>
      </c>
      <c r="D115" s="130">
        <v>0</v>
      </c>
      <c r="E115" s="141">
        <v>0</v>
      </c>
      <c r="H115" s="23"/>
    </row>
    <row r="116" spans="1:8" ht="27" customHeight="1" x14ac:dyDescent="0.25">
      <c r="A116" s="123" t="s">
        <v>526</v>
      </c>
      <c r="B116" s="124"/>
      <c r="C116" s="140">
        <v>0</v>
      </c>
      <c r="D116" s="130">
        <v>0</v>
      </c>
      <c r="E116" s="141">
        <v>0</v>
      </c>
      <c r="H116" s="23"/>
    </row>
    <row r="117" spans="1:8" ht="27" customHeight="1" x14ac:dyDescent="0.25">
      <c r="A117" s="123" t="s">
        <v>527</v>
      </c>
      <c r="B117" s="124"/>
      <c r="C117" s="140">
        <v>0</v>
      </c>
      <c r="D117" s="130">
        <v>0</v>
      </c>
      <c r="E117" s="141">
        <v>0</v>
      </c>
      <c r="H117" s="23"/>
    </row>
    <row r="118" spans="1:8" ht="27" customHeight="1" x14ac:dyDescent="0.25">
      <c r="A118" s="123" t="s">
        <v>528</v>
      </c>
      <c r="B118" s="124"/>
      <c r="C118" s="140">
        <v>0</v>
      </c>
      <c r="D118" s="130">
        <v>0</v>
      </c>
      <c r="E118" s="141">
        <v>0</v>
      </c>
      <c r="H118" s="23"/>
    </row>
    <row r="119" spans="1:8" ht="27" customHeight="1" x14ac:dyDescent="0.25">
      <c r="A119" s="123" t="s">
        <v>529</v>
      </c>
      <c r="B119" s="124"/>
      <c r="C119" s="140">
        <v>0</v>
      </c>
      <c r="D119" s="130">
        <v>0</v>
      </c>
      <c r="E119" s="141">
        <v>0</v>
      </c>
      <c r="H119" s="23"/>
    </row>
    <row r="120" spans="1:8" ht="27" customHeight="1" x14ac:dyDescent="0.25">
      <c r="A120" s="123" t="s">
        <v>530</v>
      </c>
      <c r="B120" s="124"/>
      <c r="C120" s="140">
        <v>0</v>
      </c>
      <c r="D120" s="130">
        <v>0</v>
      </c>
      <c r="E120" s="141">
        <v>0</v>
      </c>
      <c r="H120" s="23"/>
    </row>
    <row r="121" spans="1:8" ht="27" customHeight="1" x14ac:dyDescent="0.25">
      <c r="A121" s="123" t="s">
        <v>652</v>
      </c>
      <c r="B121" s="124"/>
      <c r="C121" s="140" t="s">
        <v>443</v>
      </c>
      <c r="D121" s="141">
        <v>0</v>
      </c>
      <c r="E121" s="141">
        <v>0</v>
      </c>
      <c r="H121" s="23"/>
    </row>
    <row r="122" spans="1:8" ht="27" customHeight="1" x14ac:dyDescent="0.25">
      <c r="A122" s="123" t="s">
        <v>654</v>
      </c>
      <c r="B122" s="124"/>
      <c r="C122" s="140" t="s">
        <v>444</v>
      </c>
      <c r="D122" s="130">
        <v>0</v>
      </c>
      <c r="E122" s="141">
        <v>0</v>
      </c>
      <c r="H122" s="23"/>
    </row>
    <row r="123" spans="1:8" ht="27" customHeight="1" x14ac:dyDescent="0.25">
      <c r="A123" s="123" t="s">
        <v>655</v>
      </c>
      <c r="B123" s="124"/>
      <c r="C123" s="140" t="s">
        <v>444</v>
      </c>
      <c r="D123" s="130">
        <v>0</v>
      </c>
      <c r="E123" s="141">
        <v>0</v>
      </c>
      <c r="H123" s="23"/>
    </row>
    <row r="124" spans="1:8" ht="27" customHeight="1" x14ac:dyDescent="0.25">
      <c r="A124" s="123" t="s">
        <v>656</v>
      </c>
      <c r="B124" s="124"/>
      <c r="C124" s="140" t="s">
        <v>444</v>
      </c>
      <c r="D124" s="130">
        <v>0</v>
      </c>
      <c r="E124" s="141">
        <v>0</v>
      </c>
      <c r="H124" s="23"/>
    </row>
    <row r="125" spans="1:8" ht="27" customHeight="1" x14ac:dyDescent="0.25">
      <c r="A125" s="123" t="s">
        <v>657</v>
      </c>
      <c r="B125" s="124"/>
      <c r="C125" s="140" t="s">
        <v>444</v>
      </c>
      <c r="D125" s="130">
        <v>0</v>
      </c>
      <c r="E125" s="141">
        <v>0</v>
      </c>
      <c r="H125" s="23"/>
    </row>
    <row r="126" spans="1:8" ht="27" customHeight="1" x14ac:dyDescent="0.25">
      <c r="A126" s="123" t="s">
        <v>658</v>
      </c>
      <c r="B126" s="124"/>
      <c r="C126" s="140" t="s">
        <v>444</v>
      </c>
      <c r="D126" s="130">
        <v>0</v>
      </c>
      <c r="E126" s="141">
        <v>0</v>
      </c>
      <c r="H126" s="23"/>
    </row>
    <row r="127" spans="1:8" ht="27" customHeight="1" x14ac:dyDescent="0.25">
      <c r="A127" s="123" t="s">
        <v>531</v>
      </c>
      <c r="B127" s="124"/>
      <c r="C127" s="140">
        <v>0</v>
      </c>
      <c r="D127" s="130">
        <v>0</v>
      </c>
      <c r="E127" s="141">
        <v>0</v>
      </c>
      <c r="H127" s="23"/>
    </row>
    <row r="128" spans="1:8" ht="27" customHeight="1" x14ac:dyDescent="0.25">
      <c r="A128" s="123" t="s">
        <v>532</v>
      </c>
      <c r="B128" s="124"/>
      <c r="C128" s="140">
        <v>0</v>
      </c>
      <c r="D128" s="130">
        <v>0</v>
      </c>
      <c r="E128" s="141">
        <v>0</v>
      </c>
      <c r="H128" s="23"/>
    </row>
    <row r="129" spans="1:8" ht="27" customHeight="1" x14ac:dyDescent="0.25">
      <c r="A129" s="123" t="s">
        <v>533</v>
      </c>
      <c r="B129" s="124"/>
      <c r="C129" s="140">
        <v>0</v>
      </c>
      <c r="D129" s="130">
        <v>0</v>
      </c>
      <c r="E129" s="141">
        <v>0</v>
      </c>
      <c r="H129" s="23"/>
    </row>
    <row r="130" spans="1:8" ht="27" customHeight="1" x14ac:dyDescent="0.25">
      <c r="A130" s="123" t="s">
        <v>534</v>
      </c>
      <c r="B130" s="124"/>
      <c r="C130" s="140">
        <v>0</v>
      </c>
      <c r="D130" s="130">
        <v>0</v>
      </c>
      <c r="E130" s="141">
        <v>0</v>
      </c>
      <c r="H130" s="23"/>
    </row>
    <row r="131" spans="1:8" ht="27" customHeight="1" x14ac:dyDescent="0.25">
      <c r="A131" s="123" t="s">
        <v>535</v>
      </c>
      <c r="B131" s="124"/>
      <c r="C131" s="140">
        <v>0</v>
      </c>
      <c r="D131" s="130">
        <v>0</v>
      </c>
      <c r="E131" s="141">
        <v>0</v>
      </c>
      <c r="H131" s="23"/>
    </row>
    <row r="132" spans="1:8" ht="27" customHeight="1" x14ac:dyDescent="0.25">
      <c r="A132" s="123" t="s">
        <v>536</v>
      </c>
      <c r="B132" s="124"/>
      <c r="C132" s="140">
        <v>0</v>
      </c>
      <c r="D132" s="130">
        <v>0</v>
      </c>
      <c r="E132" s="141">
        <v>0</v>
      </c>
      <c r="H132" s="23"/>
    </row>
    <row r="133" spans="1:8" ht="27" customHeight="1" x14ac:dyDescent="0.25">
      <c r="A133" s="123" t="s">
        <v>537</v>
      </c>
      <c r="B133" s="124"/>
      <c r="C133" s="140">
        <v>0</v>
      </c>
      <c r="D133" s="130">
        <v>0</v>
      </c>
      <c r="E133" s="141">
        <v>0</v>
      </c>
      <c r="H133" s="23"/>
    </row>
    <row r="134" spans="1:8" ht="27" customHeight="1" x14ac:dyDescent="0.25">
      <c r="A134" s="123" t="s">
        <v>538</v>
      </c>
      <c r="B134" s="124"/>
      <c r="C134" s="140">
        <v>0</v>
      </c>
      <c r="D134" s="130">
        <v>0</v>
      </c>
      <c r="E134" s="141">
        <v>0</v>
      </c>
      <c r="H134" s="23"/>
    </row>
    <row r="135" spans="1:8" ht="27" customHeight="1" x14ac:dyDescent="0.25">
      <c r="A135" s="123" t="s">
        <v>539</v>
      </c>
      <c r="B135" s="124"/>
      <c r="C135" s="140">
        <v>0</v>
      </c>
      <c r="D135" s="130">
        <v>0</v>
      </c>
      <c r="E135" s="141">
        <v>0</v>
      </c>
      <c r="H135" s="23"/>
    </row>
    <row r="136" spans="1:8" ht="27" customHeight="1" x14ac:dyDescent="0.25">
      <c r="A136" s="123" t="s">
        <v>540</v>
      </c>
      <c r="B136" s="124"/>
      <c r="C136" s="140">
        <v>0</v>
      </c>
      <c r="D136" s="130">
        <v>0</v>
      </c>
      <c r="E136" s="141">
        <v>0</v>
      </c>
      <c r="H136" s="23"/>
    </row>
    <row r="137" spans="1:8" ht="27" customHeight="1" x14ac:dyDescent="0.25">
      <c r="A137" s="123" t="s">
        <v>541</v>
      </c>
      <c r="B137" s="124"/>
      <c r="C137" s="140">
        <v>0</v>
      </c>
      <c r="D137" s="130">
        <v>0</v>
      </c>
      <c r="E137" s="141">
        <v>0</v>
      </c>
      <c r="H137" s="23"/>
    </row>
    <row r="138" spans="1:8" ht="27" customHeight="1" x14ac:dyDescent="0.25">
      <c r="A138" s="123" t="s">
        <v>542</v>
      </c>
      <c r="B138" s="124"/>
      <c r="C138" s="140">
        <v>0</v>
      </c>
      <c r="D138" s="130">
        <v>0</v>
      </c>
      <c r="E138" s="141">
        <v>0</v>
      </c>
      <c r="H138" s="23"/>
    </row>
    <row r="139" spans="1:8" ht="27" customHeight="1" x14ac:dyDescent="0.25">
      <c r="A139" s="123" t="s">
        <v>543</v>
      </c>
      <c r="B139" s="124"/>
      <c r="C139" s="140">
        <v>0</v>
      </c>
      <c r="D139" s="130">
        <v>0</v>
      </c>
      <c r="E139" s="141">
        <v>0</v>
      </c>
      <c r="H139" s="23"/>
    </row>
    <row r="140" spans="1:8" ht="27" customHeight="1" x14ac:dyDescent="0.25">
      <c r="A140" s="123" t="s">
        <v>544</v>
      </c>
      <c r="B140" s="124"/>
      <c r="C140" s="140">
        <v>0</v>
      </c>
      <c r="D140" s="130">
        <v>0</v>
      </c>
      <c r="E140" s="141">
        <v>0</v>
      </c>
      <c r="H140" s="23"/>
    </row>
    <row r="141" spans="1:8" ht="27" customHeight="1" x14ac:dyDescent="0.25">
      <c r="A141" s="123" t="s">
        <v>545</v>
      </c>
      <c r="B141" s="124"/>
      <c r="C141" s="140">
        <v>0</v>
      </c>
      <c r="D141" s="130">
        <v>0</v>
      </c>
      <c r="E141" s="141">
        <v>0</v>
      </c>
      <c r="H141" s="23"/>
    </row>
    <row r="142" spans="1:8" ht="27" customHeight="1" x14ac:dyDescent="0.25">
      <c r="A142" s="123" t="s">
        <v>659</v>
      </c>
      <c r="B142" s="124"/>
      <c r="C142" s="140" t="s">
        <v>443</v>
      </c>
      <c r="D142" s="141">
        <v>0</v>
      </c>
      <c r="E142" s="141">
        <v>0</v>
      </c>
      <c r="H142" s="23"/>
    </row>
    <row r="143" spans="1:8" ht="27" customHeight="1" x14ac:dyDescent="0.25">
      <c r="A143" s="123" t="s">
        <v>661</v>
      </c>
      <c r="B143" s="124"/>
      <c r="C143" s="140" t="s">
        <v>444</v>
      </c>
      <c r="D143" s="130">
        <v>0</v>
      </c>
      <c r="E143" s="141">
        <v>0</v>
      </c>
      <c r="H143" s="23"/>
    </row>
    <row r="144" spans="1:8" ht="27" customHeight="1" x14ac:dyDescent="0.25">
      <c r="A144" s="123" t="s">
        <v>662</v>
      </c>
      <c r="B144" s="124"/>
      <c r="C144" s="140" t="s">
        <v>444</v>
      </c>
      <c r="D144" s="130">
        <v>0</v>
      </c>
      <c r="E144" s="141">
        <v>0</v>
      </c>
      <c r="H144" s="23"/>
    </row>
    <row r="145" spans="1:8" ht="27" customHeight="1" x14ac:dyDescent="0.25">
      <c r="A145" s="123" t="s">
        <v>663</v>
      </c>
      <c r="B145" s="124"/>
      <c r="C145" s="140" t="s">
        <v>444</v>
      </c>
      <c r="D145" s="130">
        <v>0</v>
      </c>
      <c r="E145" s="141">
        <v>0</v>
      </c>
      <c r="H145" s="23"/>
    </row>
    <row r="146" spans="1:8" ht="27" customHeight="1" x14ac:dyDescent="0.25">
      <c r="A146" s="123" t="s">
        <v>664</v>
      </c>
      <c r="B146" s="124"/>
      <c r="C146" s="140" t="s">
        <v>444</v>
      </c>
      <c r="D146" s="130">
        <v>0</v>
      </c>
      <c r="E146" s="141">
        <v>0</v>
      </c>
      <c r="H146" s="23"/>
    </row>
    <row r="147" spans="1:8" ht="27" customHeight="1" x14ac:dyDescent="0.25">
      <c r="A147" s="123" t="s">
        <v>665</v>
      </c>
      <c r="B147" s="124"/>
      <c r="C147" s="140" t="s">
        <v>444</v>
      </c>
      <c r="D147" s="130">
        <v>0</v>
      </c>
      <c r="E147" s="141">
        <v>0</v>
      </c>
      <c r="H147" s="23"/>
    </row>
    <row r="148" spans="1:8" ht="27" customHeight="1" x14ac:dyDescent="0.25">
      <c r="A148" s="123" t="s">
        <v>546</v>
      </c>
      <c r="B148" s="124"/>
      <c r="C148" s="140">
        <v>0</v>
      </c>
      <c r="D148" s="130">
        <v>0</v>
      </c>
      <c r="E148" s="141">
        <v>0</v>
      </c>
      <c r="H148" s="23"/>
    </row>
    <row r="149" spans="1:8" ht="27" customHeight="1" x14ac:dyDescent="0.25">
      <c r="A149" s="123" t="s">
        <v>547</v>
      </c>
      <c r="B149" s="124"/>
      <c r="C149" s="140">
        <v>0</v>
      </c>
      <c r="D149" s="130">
        <v>0</v>
      </c>
      <c r="E149" s="141">
        <v>0</v>
      </c>
      <c r="H149" s="23"/>
    </row>
    <row r="150" spans="1:8" ht="27" customHeight="1" x14ac:dyDescent="0.25">
      <c r="A150" s="123" t="s">
        <v>548</v>
      </c>
      <c r="B150" s="124"/>
      <c r="C150" s="140">
        <v>0</v>
      </c>
      <c r="D150" s="130">
        <v>0</v>
      </c>
      <c r="E150" s="141">
        <v>0</v>
      </c>
      <c r="H150" s="23"/>
    </row>
    <row r="151" spans="1:8" ht="27" customHeight="1" x14ac:dyDescent="0.25">
      <c r="A151" s="123" t="s">
        <v>549</v>
      </c>
      <c r="B151" s="124"/>
      <c r="C151" s="140">
        <v>0</v>
      </c>
      <c r="D151" s="130">
        <v>0</v>
      </c>
      <c r="E151" s="141">
        <v>0</v>
      </c>
      <c r="H151" s="23"/>
    </row>
    <row r="152" spans="1:8" ht="27" customHeight="1" x14ac:dyDescent="0.25">
      <c r="A152" s="123" t="s">
        <v>550</v>
      </c>
      <c r="B152" s="124"/>
      <c r="C152" s="140">
        <v>0</v>
      </c>
      <c r="D152" s="130">
        <v>0</v>
      </c>
      <c r="E152" s="141">
        <v>0</v>
      </c>
      <c r="H152" s="23"/>
    </row>
    <row r="153" spans="1:8" ht="27" customHeight="1" x14ac:dyDescent="0.25">
      <c r="A153" s="123" t="s">
        <v>551</v>
      </c>
      <c r="B153" s="124"/>
      <c r="C153" s="140">
        <v>0</v>
      </c>
      <c r="D153" s="130">
        <v>0</v>
      </c>
      <c r="E153" s="141">
        <v>0</v>
      </c>
      <c r="H153" s="23"/>
    </row>
    <row r="154" spans="1:8" ht="27" customHeight="1" x14ac:dyDescent="0.25">
      <c r="A154" s="123" t="s">
        <v>552</v>
      </c>
      <c r="B154" s="124"/>
      <c r="C154" s="140">
        <v>0</v>
      </c>
      <c r="D154" s="130">
        <v>0</v>
      </c>
      <c r="E154" s="141">
        <v>0</v>
      </c>
      <c r="H154" s="23"/>
    </row>
    <row r="155" spans="1:8" ht="27" customHeight="1" x14ac:dyDescent="0.25">
      <c r="A155" s="123" t="s">
        <v>553</v>
      </c>
      <c r="B155" s="124"/>
      <c r="C155" s="140">
        <v>0</v>
      </c>
      <c r="D155" s="130">
        <v>0</v>
      </c>
      <c r="E155" s="141">
        <v>0</v>
      </c>
      <c r="H155" s="23"/>
    </row>
    <row r="156" spans="1:8" ht="27" customHeight="1" x14ac:dyDescent="0.25">
      <c r="A156" s="123" t="s">
        <v>554</v>
      </c>
      <c r="B156" s="124"/>
      <c r="C156" s="140">
        <v>0</v>
      </c>
      <c r="D156" s="130">
        <v>0</v>
      </c>
      <c r="E156" s="141">
        <v>0</v>
      </c>
      <c r="H156" s="23"/>
    </row>
    <row r="157" spans="1:8" ht="27" customHeight="1" x14ac:dyDescent="0.25">
      <c r="A157" s="123" t="s">
        <v>555</v>
      </c>
      <c r="B157" s="124"/>
      <c r="C157" s="140">
        <v>0</v>
      </c>
      <c r="D157" s="130">
        <v>0</v>
      </c>
      <c r="E157" s="141">
        <v>0</v>
      </c>
      <c r="H157" s="23"/>
    </row>
    <row r="158" spans="1:8" ht="27" customHeight="1" x14ac:dyDescent="0.25">
      <c r="A158" s="123" t="s">
        <v>556</v>
      </c>
      <c r="B158" s="124"/>
      <c r="C158" s="140">
        <v>0</v>
      </c>
      <c r="D158" s="130">
        <v>0</v>
      </c>
      <c r="E158" s="141">
        <v>0</v>
      </c>
      <c r="H158" s="23"/>
    </row>
    <row r="159" spans="1:8" ht="27" customHeight="1" x14ac:dyDescent="0.25">
      <c r="A159" s="123" t="s">
        <v>557</v>
      </c>
      <c r="B159" s="124"/>
      <c r="C159" s="140">
        <v>0</v>
      </c>
      <c r="D159" s="130">
        <v>0</v>
      </c>
      <c r="E159" s="141">
        <v>0</v>
      </c>
      <c r="H159" s="23"/>
    </row>
    <row r="160" spans="1:8" ht="27" customHeight="1" x14ac:dyDescent="0.25">
      <c r="A160" s="123" t="s">
        <v>558</v>
      </c>
      <c r="B160" s="124"/>
      <c r="C160" s="140">
        <v>0</v>
      </c>
      <c r="D160" s="130">
        <v>0</v>
      </c>
      <c r="E160" s="141">
        <v>0</v>
      </c>
      <c r="H160" s="23"/>
    </row>
    <row r="161" spans="1:8" ht="27" customHeight="1" x14ac:dyDescent="0.25">
      <c r="A161" s="123" t="s">
        <v>559</v>
      </c>
      <c r="B161" s="124"/>
      <c r="C161" s="140">
        <v>0</v>
      </c>
      <c r="D161" s="130">
        <v>0</v>
      </c>
      <c r="E161" s="141">
        <v>0</v>
      </c>
      <c r="H161" s="23"/>
    </row>
    <row r="162" spans="1:8" ht="27" customHeight="1" x14ac:dyDescent="0.25">
      <c r="A162" s="123" t="s">
        <v>560</v>
      </c>
      <c r="B162" s="124"/>
      <c r="C162" s="140">
        <v>0</v>
      </c>
      <c r="D162" s="130">
        <v>0</v>
      </c>
      <c r="E162" s="141">
        <v>0</v>
      </c>
      <c r="H162" s="23"/>
    </row>
    <row r="163" spans="1:8" ht="13.5" x14ac:dyDescent="0.25">
      <c r="A163" s="56" t="s">
        <v>668</v>
      </c>
    </row>
    <row r="164" spans="1:8" ht="13.5" x14ac:dyDescent="0.25">
      <c r="A164" s="56" t="s">
        <v>667</v>
      </c>
    </row>
    <row r="165" spans="1:8" ht="13.5" x14ac:dyDescent="0.25"/>
  </sheetData>
  <mergeCells count="2">
    <mergeCell ref="B1:C1"/>
    <mergeCell ref="A2:E2"/>
  </mergeCells>
  <conditionalFormatting sqref="E5:E162">
    <cfRule type="expression" dxfId="3" priority="1">
      <formula>ABS(E5)&lt;0.005</formula>
    </cfRule>
  </conditionalFormatting>
  <hyperlinks>
    <hyperlink ref="A1" location="Overview!A1" display="Back to Overview" xr:uid="{00000000-0004-0000-0900-000000000000}"/>
  </hyperlinks>
  <pageMargins left="0.39370078740157483" right="0.39370078740157483" top="0.9055118110236221" bottom="0.74803149606299213" header="0.51181102362204722" footer="0.51181102362204722"/>
  <pageSetup paperSize="9" scale="72" fitToHeight="10" orientation="portrait" r:id="rId1"/>
  <headerFooter scaleWithDoc="0">
    <oddHeader>&amp;L&amp;"Trebuchet MS,Bold"
Annex 7 &amp;"Trebuchet MS,Regular"- Schedule of Charges to recover Excess Supplier of Last Resort pass-through costs</oddHead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G9"/>
  <sheetViews>
    <sheetView zoomScaleNormal="100" zoomScaleSheetLayoutView="100" workbookViewId="0">
      <selection activeCell="B11" sqref="B11"/>
    </sheetView>
  </sheetViews>
  <sheetFormatPr defaultColWidth="9.1796875" defaultRowHeight="27.75" customHeight="1" x14ac:dyDescent="0.25"/>
  <cols>
    <col min="1" max="2" width="30.7265625" style="56" customWidth="1"/>
    <col min="3" max="4" width="30.7265625" style="63" customWidth="1"/>
    <col min="5" max="5" width="15.54296875" style="56" customWidth="1"/>
    <col min="6" max="16384" width="9.1796875" style="56"/>
  </cols>
  <sheetData>
    <row r="1" spans="1:7" ht="27.75" customHeight="1" x14ac:dyDescent="0.35">
      <c r="A1" s="67" t="s">
        <v>18</v>
      </c>
      <c r="B1" s="63"/>
      <c r="C1" s="56"/>
      <c r="E1" s="189"/>
      <c r="F1" s="59"/>
      <c r="G1" s="59"/>
    </row>
    <row r="2" spans="1:7" s="190" customFormat="1" ht="22.5" customHeight="1" x14ac:dyDescent="0.25">
      <c r="A2" s="223" t="str">
        <f>Overview!B4&amp; " - Effective from "&amp;Overview!D4&amp;" - "&amp;Overview!E4&amp;" Nodal/Zonal charges"</f>
        <v>VEPN _M - Effective from 1 April 2026 - Final Nodal/Zonal charges</v>
      </c>
      <c r="B2" s="224"/>
      <c r="C2" s="224"/>
      <c r="D2" s="225"/>
    </row>
    <row r="3" spans="1:7" ht="60.75" customHeight="1" x14ac:dyDescent="0.25">
      <c r="A3" s="191" t="s">
        <v>268</v>
      </c>
      <c r="B3" s="191" t="s">
        <v>1</v>
      </c>
      <c r="C3" s="191" t="s">
        <v>257</v>
      </c>
      <c r="D3" s="191" t="s">
        <v>258</v>
      </c>
    </row>
    <row r="4" spans="1:7" ht="21.75" customHeight="1" x14ac:dyDescent="0.25">
      <c r="A4" s="192"/>
      <c r="B4" s="193"/>
      <c r="C4" s="194"/>
      <c r="D4" s="194"/>
    </row>
    <row r="5" spans="1:7" ht="21.75" customHeight="1" x14ac:dyDescent="0.25">
      <c r="A5" s="192"/>
      <c r="B5" s="193"/>
      <c r="C5" s="194"/>
      <c r="D5" s="194"/>
    </row>
    <row r="6" spans="1:7" ht="21.75" customHeight="1" x14ac:dyDescent="0.25">
      <c r="A6" s="192"/>
      <c r="B6" s="193"/>
      <c r="C6" s="194"/>
      <c r="D6" s="194"/>
    </row>
    <row r="7" spans="1:7" ht="21.75" customHeight="1" x14ac:dyDescent="0.25">
      <c r="A7" s="192"/>
      <c r="B7" s="193"/>
      <c r="C7" s="194"/>
      <c r="D7" s="194"/>
    </row>
    <row r="8" spans="1:7" ht="21.75" customHeight="1" x14ac:dyDescent="0.25">
      <c r="A8" s="192"/>
      <c r="B8" s="193"/>
      <c r="C8" s="194"/>
      <c r="D8" s="194"/>
    </row>
    <row r="9" spans="1:7" ht="21.75" customHeight="1" x14ac:dyDescent="0.25">
      <c r="A9" s="192"/>
      <c r="B9" s="193"/>
      <c r="C9" s="194"/>
      <c r="D9" s="194"/>
    </row>
  </sheetData>
  <sheetProtection selectLockedCells="1" selectUnlockedCells="1"/>
  <customSheetViews>
    <customSheetView guid="{5032A364-B81A-48DA-88DA-AB3B86B47EE9}" scale="70" fitToPage="1">
      <selection activeCell="A2" sqref="A2:XFD3"/>
      <pageMargins left="0.39370078740157483" right="0.35433070866141736" top="0.82677165354330717" bottom="0.74803149606299213" header="0.51181102362204722" footer="0.51181102362204722"/>
      <pageSetup paperSize="9" scale="64" fitToHeight="0" orientation="portrait" r:id="rId1"/>
      <headerFooter differentFirst="1" scaleWithDoc="0">
        <oddFooter>&amp;C&amp;P of &amp;N</oddFooter>
        <firstHeader>&amp;L
Annex 6 - Un-scaled [nodal /network group] costs</firstHeader>
        <firstFooter>&amp;C&amp;P of &amp;N</firstFooter>
      </headerFooter>
    </customSheetView>
  </customSheetViews>
  <mergeCells count="1">
    <mergeCell ref="A2:D2"/>
  </mergeCells>
  <phoneticPr fontId="4" type="noConversion"/>
  <hyperlinks>
    <hyperlink ref="A1" location="Overview!A1" display="Back to Overview" xr:uid="{00000000-0004-0000-0A00-000000000000}"/>
  </hyperlinks>
  <pageMargins left="0.39370078740157483" right="0.35433070866141736" top="0.82677165354330717" bottom="0.74803149606299213" header="0.51181102362204722" footer="0.51181102362204722"/>
  <pageSetup paperSize="9" scale="77" fitToHeight="0" orientation="portrait" r:id="rId2"/>
  <headerFooter differentFirst="1" scaleWithDoc="0">
    <firstHeader>&amp;LUn-scaled [nodal /network group] costs</firstHead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pageSetUpPr fitToPage="1"/>
  </sheetPr>
  <dimension ref="A1:H1204"/>
  <sheetViews>
    <sheetView zoomScaleNormal="100" zoomScaleSheetLayoutView="100" workbookViewId="0">
      <selection activeCell="B5" sqref="B5"/>
    </sheetView>
  </sheetViews>
  <sheetFormatPr defaultColWidth="11.54296875" defaultRowHeight="12.5" x14ac:dyDescent="0.25"/>
  <cols>
    <col min="1" max="1" width="13.81640625" style="4" customWidth="1"/>
    <col min="2" max="2" width="37.453125" style="4" bestFit="1" customWidth="1"/>
    <col min="3" max="3" width="19" style="5" customWidth="1"/>
    <col min="4" max="4" width="5.26953125" style="4" bestFit="1" customWidth="1"/>
    <col min="5" max="5" width="4.7265625" style="4" customWidth="1"/>
    <col min="6" max="6" width="29.1796875" style="4" bestFit="1" customWidth="1"/>
    <col min="7" max="7" width="11.54296875" style="4"/>
    <col min="8" max="8" width="64.54296875" style="4" bestFit="1" customWidth="1"/>
    <col min="9" max="16384" width="11.54296875" style="4"/>
  </cols>
  <sheetData>
    <row r="1" spans="1:8" ht="26.25" customHeight="1" x14ac:dyDescent="0.5">
      <c r="A1" s="41" t="s">
        <v>18</v>
      </c>
      <c r="H1" s="43"/>
    </row>
    <row r="2" spans="1:8" ht="12.75" customHeight="1" x14ac:dyDescent="0.25">
      <c r="A2" s="41"/>
    </row>
    <row r="3" spans="1:8" ht="12.75" customHeight="1" x14ac:dyDescent="0.25">
      <c r="A3" s="41"/>
    </row>
    <row r="4" spans="1:8" ht="12.75" customHeight="1" x14ac:dyDescent="0.25">
      <c r="A4" s="41"/>
    </row>
    <row r="5" spans="1:8" ht="12.75" customHeight="1" x14ac:dyDescent="0.25">
      <c r="A5" s="41"/>
    </row>
    <row r="6" spans="1:8" ht="12.75" customHeight="1" x14ac:dyDescent="0.25">
      <c r="A6" s="41"/>
    </row>
    <row r="7" spans="1:8" ht="12.75" customHeight="1" x14ac:dyDescent="0.25">
      <c r="A7" s="41"/>
    </row>
    <row r="8" spans="1:8" ht="12.75" customHeight="1" x14ac:dyDescent="0.25">
      <c r="A8" s="41"/>
    </row>
    <row r="9" spans="1:8" ht="12.75" customHeight="1" x14ac:dyDescent="0.25">
      <c r="A9" s="41"/>
    </row>
    <row r="10" spans="1:8" ht="12.75" customHeight="1" x14ac:dyDescent="0.25">
      <c r="A10" s="41"/>
    </row>
    <row r="11" spans="1:8" ht="12.75" customHeight="1" x14ac:dyDescent="0.25">
      <c r="A11" s="41"/>
    </row>
    <row r="12" spans="1:8" ht="12.75" customHeight="1" x14ac:dyDescent="0.25">
      <c r="A12" s="41"/>
    </row>
    <row r="13" spans="1:8" ht="12.75" customHeight="1" x14ac:dyDescent="0.25">
      <c r="A13" s="41"/>
    </row>
    <row r="14" spans="1:8" ht="12.75" customHeight="1" x14ac:dyDescent="0.25">
      <c r="A14" s="41"/>
    </row>
    <row r="15" spans="1:8" ht="12.75" customHeight="1" x14ac:dyDescent="0.25">
      <c r="A15" s="41"/>
    </row>
    <row r="16" spans="1:8" ht="12.75" customHeight="1" x14ac:dyDescent="0.25">
      <c r="A16" s="41"/>
    </row>
    <row r="17" spans="1:8" ht="12.75" customHeight="1" x14ac:dyDescent="0.25">
      <c r="A17" s="41"/>
    </row>
    <row r="18" spans="1:8" ht="12.75" customHeight="1" x14ac:dyDescent="0.25">
      <c r="A18" s="41"/>
    </row>
    <row r="19" spans="1:8" ht="12.75" customHeight="1" x14ac:dyDescent="0.25">
      <c r="A19" s="41"/>
    </row>
    <row r="20" spans="1:8" ht="12.75" customHeight="1" x14ac:dyDescent="0.25">
      <c r="A20" s="41"/>
    </row>
    <row r="21" spans="1:8" ht="12.75" customHeight="1" x14ac:dyDescent="0.25">
      <c r="A21" s="41"/>
    </row>
    <row r="22" spans="1:8" ht="12.75" customHeight="1" x14ac:dyDescent="0.25">
      <c r="A22" s="41"/>
    </row>
    <row r="23" spans="1:8" ht="12.75" customHeight="1" x14ac:dyDescent="0.25">
      <c r="A23" s="41"/>
    </row>
    <row r="24" spans="1:8" ht="12.75" customHeight="1" x14ac:dyDescent="0.25">
      <c r="A24" s="41"/>
    </row>
    <row r="25" spans="1:8" ht="12.75" customHeight="1" x14ac:dyDescent="0.25">
      <c r="A25" s="41"/>
    </row>
    <row r="26" spans="1:8" ht="12.75" customHeight="1" x14ac:dyDescent="0.25">
      <c r="A26" s="41"/>
    </row>
    <row r="27" spans="1:8" ht="12.75" customHeight="1" x14ac:dyDescent="0.25">
      <c r="A27" s="41"/>
    </row>
    <row r="28" spans="1:8" s="3" customFormat="1" ht="52" x14ac:dyDescent="0.25">
      <c r="A28" s="7" t="s">
        <v>32</v>
      </c>
      <c r="B28" s="7" t="s">
        <v>33</v>
      </c>
      <c r="C28" s="7" t="s">
        <v>34</v>
      </c>
      <c r="D28" s="6"/>
      <c r="E28" s="6"/>
      <c r="F28" s="7" t="s">
        <v>252</v>
      </c>
      <c r="G28" s="7" t="s">
        <v>253</v>
      </c>
      <c r="H28" s="7" t="s">
        <v>254</v>
      </c>
    </row>
    <row r="29" spans="1:8" x14ac:dyDescent="0.25">
      <c r="A29" s="44">
        <v>3</v>
      </c>
      <c r="B29" s="19" t="s">
        <v>35</v>
      </c>
      <c r="C29" s="45" t="s">
        <v>385</v>
      </c>
      <c r="F29" s="4" t="s">
        <v>386</v>
      </c>
      <c r="G29" s="16">
        <v>43626</v>
      </c>
      <c r="H29" s="4" t="s">
        <v>387</v>
      </c>
    </row>
    <row r="30" spans="1:8" x14ac:dyDescent="0.25">
      <c r="A30" s="44">
        <v>4</v>
      </c>
      <c r="B30" s="19" t="s">
        <v>35</v>
      </c>
      <c r="C30" s="45" t="s">
        <v>385</v>
      </c>
      <c r="F30" s="4" t="s">
        <v>388</v>
      </c>
      <c r="G30" s="16">
        <v>43626</v>
      </c>
      <c r="H30" s="4" t="s">
        <v>387</v>
      </c>
    </row>
    <row r="31" spans="1:8" x14ac:dyDescent="0.25">
      <c r="A31" s="44">
        <v>5</v>
      </c>
      <c r="B31" s="19" t="s">
        <v>36</v>
      </c>
      <c r="C31" s="45" t="s">
        <v>385</v>
      </c>
      <c r="F31" s="4" t="s">
        <v>389</v>
      </c>
      <c r="G31" s="16">
        <v>43626</v>
      </c>
      <c r="H31" s="4" t="s">
        <v>387</v>
      </c>
    </row>
    <row r="32" spans="1:8" x14ac:dyDescent="0.25">
      <c r="A32" s="44">
        <v>6</v>
      </c>
      <c r="B32" s="19" t="s">
        <v>37</v>
      </c>
      <c r="C32" s="45" t="s">
        <v>385</v>
      </c>
      <c r="F32" s="4" t="s">
        <v>390</v>
      </c>
      <c r="G32" s="16">
        <v>43626</v>
      </c>
      <c r="H32" s="4" t="s">
        <v>391</v>
      </c>
    </row>
    <row r="33" spans="1:8" x14ac:dyDescent="0.25">
      <c r="A33" s="44">
        <v>7</v>
      </c>
      <c r="B33" s="19" t="s">
        <v>37</v>
      </c>
      <c r="C33" s="45" t="s">
        <v>385</v>
      </c>
      <c r="G33" s="16"/>
      <c r="H33" s="17"/>
    </row>
    <row r="34" spans="1:8" x14ac:dyDescent="0.25">
      <c r="A34" s="44">
        <v>8</v>
      </c>
      <c r="B34" s="19" t="s">
        <v>37</v>
      </c>
      <c r="C34" s="45" t="s">
        <v>385</v>
      </c>
      <c r="F34" s="17"/>
      <c r="G34" s="16"/>
    </row>
    <row r="35" spans="1:8" x14ac:dyDescent="0.25">
      <c r="A35" s="44">
        <v>9</v>
      </c>
      <c r="B35" s="19" t="s">
        <v>37</v>
      </c>
      <c r="C35" s="45" t="s">
        <v>385</v>
      </c>
      <c r="G35" s="16"/>
      <c r="H35" s="17"/>
    </row>
    <row r="36" spans="1:8" x14ac:dyDescent="0.25">
      <c r="A36" s="44">
        <v>10</v>
      </c>
      <c r="B36" s="19" t="s">
        <v>37</v>
      </c>
      <c r="C36" s="45" t="s">
        <v>385</v>
      </c>
      <c r="G36" s="16"/>
      <c r="H36" s="17"/>
    </row>
    <row r="37" spans="1:8" x14ac:dyDescent="0.25">
      <c r="A37" s="44">
        <v>11</v>
      </c>
      <c r="B37" s="19" t="s">
        <v>37</v>
      </c>
      <c r="C37" s="45" t="s">
        <v>385</v>
      </c>
      <c r="G37" s="16"/>
    </row>
    <row r="38" spans="1:8" x14ac:dyDescent="0.25">
      <c r="A38" s="44">
        <v>12</v>
      </c>
      <c r="B38" s="19" t="s">
        <v>37</v>
      </c>
      <c r="C38" s="45" t="s">
        <v>385</v>
      </c>
      <c r="G38" s="16"/>
    </row>
    <row r="39" spans="1:8" x14ac:dyDescent="0.25">
      <c r="A39" s="44">
        <v>13</v>
      </c>
      <c r="B39" s="19" t="s">
        <v>38</v>
      </c>
      <c r="C39" s="45" t="s">
        <v>385</v>
      </c>
      <c r="G39" s="16"/>
    </row>
    <row r="40" spans="1:8" x14ac:dyDescent="0.25">
      <c r="A40" s="44">
        <v>15</v>
      </c>
      <c r="B40" s="19" t="s">
        <v>38</v>
      </c>
      <c r="C40" s="45" t="s">
        <v>385</v>
      </c>
      <c r="G40" s="16"/>
    </row>
    <row r="41" spans="1:8" x14ac:dyDescent="0.25">
      <c r="A41" s="44">
        <v>16</v>
      </c>
      <c r="B41" s="19" t="s">
        <v>39</v>
      </c>
      <c r="C41" s="45" t="s">
        <v>385</v>
      </c>
      <c r="G41" s="16"/>
    </row>
    <row r="42" spans="1:8" x14ac:dyDescent="0.25">
      <c r="A42" s="44">
        <v>17</v>
      </c>
      <c r="B42" s="19" t="s">
        <v>39</v>
      </c>
      <c r="C42" s="45" t="s">
        <v>385</v>
      </c>
      <c r="G42" s="16"/>
    </row>
    <row r="43" spans="1:8" x14ac:dyDescent="0.25">
      <c r="A43" s="44">
        <v>18</v>
      </c>
      <c r="B43" s="19" t="s">
        <v>39</v>
      </c>
      <c r="C43" s="45" t="s">
        <v>385</v>
      </c>
      <c r="G43" s="16"/>
    </row>
    <row r="44" spans="1:8" x14ac:dyDescent="0.25">
      <c r="A44" s="44">
        <v>19</v>
      </c>
      <c r="B44" s="19" t="s">
        <v>39</v>
      </c>
      <c r="C44" s="45" t="s">
        <v>385</v>
      </c>
      <c r="G44" s="16"/>
    </row>
    <row r="45" spans="1:8" x14ac:dyDescent="0.25">
      <c r="A45" s="44">
        <v>20</v>
      </c>
      <c r="B45" s="19" t="s">
        <v>39</v>
      </c>
      <c r="C45" s="45" t="s">
        <v>385</v>
      </c>
      <c r="G45" s="16"/>
    </row>
    <row r="46" spans="1:8" x14ac:dyDescent="0.25">
      <c r="A46" s="44">
        <v>21</v>
      </c>
      <c r="B46" s="19" t="s">
        <v>39</v>
      </c>
      <c r="C46" s="45" t="s">
        <v>385</v>
      </c>
      <c r="G46" s="16"/>
    </row>
    <row r="47" spans="1:8" x14ac:dyDescent="0.25">
      <c r="A47" s="44">
        <v>22</v>
      </c>
      <c r="B47" s="19" t="s">
        <v>39</v>
      </c>
      <c r="C47" s="45" t="s">
        <v>385</v>
      </c>
      <c r="G47" s="16"/>
    </row>
    <row r="48" spans="1:8" x14ac:dyDescent="0.25">
      <c r="A48" s="44">
        <v>23</v>
      </c>
      <c r="B48" s="19" t="s">
        <v>40</v>
      </c>
      <c r="C48" s="45" t="s">
        <v>385</v>
      </c>
      <c r="G48" s="16"/>
    </row>
    <row r="49" spans="1:7" x14ac:dyDescent="0.25">
      <c r="A49" s="44">
        <v>24</v>
      </c>
      <c r="B49" s="19" t="s">
        <v>40</v>
      </c>
      <c r="C49" s="45" t="s">
        <v>385</v>
      </c>
      <c r="G49" s="16"/>
    </row>
    <row r="50" spans="1:7" x14ac:dyDescent="0.25">
      <c r="A50" s="44">
        <v>25</v>
      </c>
      <c r="B50" s="19" t="s">
        <v>40</v>
      </c>
      <c r="C50" s="45" t="s">
        <v>385</v>
      </c>
      <c r="G50" s="16"/>
    </row>
    <row r="51" spans="1:7" x14ac:dyDescent="0.25">
      <c r="A51" s="44">
        <v>26</v>
      </c>
      <c r="B51" s="19" t="s">
        <v>40</v>
      </c>
      <c r="C51" s="45" t="s">
        <v>385</v>
      </c>
      <c r="G51" s="16"/>
    </row>
    <row r="52" spans="1:7" x14ac:dyDescent="0.25">
      <c r="A52" s="44">
        <v>28</v>
      </c>
      <c r="B52" s="19" t="s">
        <v>40</v>
      </c>
      <c r="C52" s="45" t="s">
        <v>385</v>
      </c>
      <c r="G52" s="16"/>
    </row>
    <row r="53" spans="1:7" x14ac:dyDescent="0.25">
      <c r="A53" s="44">
        <v>29</v>
      </c>
      <c r="B53" s="19" t="s">
        <v>40</v>
      </c>
      <c r="C53" s="45" t="s">
        <v>385</v>
      </c>
      <c r="G53" s="16"/>
    </row>
    <row r="54" spans="1:7" x14ac:dyDescent="0.25">
      <c r="A54" s="44">
        <v>30</v>
      </c>
      <c r="B54" s="19" t="s">
        <v>40</v>
      </c>
      <c r="C54" s="45" t="s">
        <v>385</v>
      </c>
      <c r="G54" s="16"/>
    </row>
    <row r="55" spans="1:7" x14ac:dyDescent="0.25">
      <c r="A55" s="44">
        <v>31</v>
      </c>
      <c r="B55" s="19" t="s">
        <v>40</v>
      </c>
      <c r="C55" s="45" t="s">
        <v>385</v>
      </c>
      <c r="G55" s="16"/>
    </row>
    <row r="56" spans="1:7" x14ac:dyDescent="0.25">
      <c r="A56" s="44">
        <v>32</v>
      </c>
      <c r="B56" s="19" t="s">
        <v>40</v>
      </c>
      <c r="C56" s="45" t="s">
        <v>385</v>
      </c>
      <c r="G56" s="16"/>
    </row>
    <row r="57" spans="1:7" x14ac:dyDescent="0.25">
      <c r="A57" s="44">
        <v>33</v>
      </c>
      <c r="B57" s="19" t="s">
        <v>40</v>
      </c>
      <c r="C57" s="45" t="s">
        <v>385</v>
      </c>
      <c r="G57" s="16"/>
    </row>
    <row r="58" spans="1:7" x14ac:dyDescent="0.25">
      <c r="A58" s="44">
        <v>34</v>
      </c>
      <c r="B58" s="19" t="s">
        <v>40</v>
      </c>
      <c r="C58" s="45" t="s">
        <v>385</v>
      </c>
      <c r="G58" s="16"/>
    </row>
    <row r="59" spans="1:7" x14ac:dyDescent="0.25">
      <c r="A59" s="44">
        <v>35</v>
      </c>
      <c r="B59" s="19" t="s">
        <v>40</v>
      </c>
      <c r="C59" s="45" t="s">
        <v>385</v>
      </c>
      <c r="G59" s="16"/>
    </row>
    <row r="60" spans="1:7" x14ac:dyDescent="0.25">
      <c r="A60" s="44">
        <v>36</v>
      </c>
      <c r="B60" s="19" t="s">
        <v>40</v>
      </c>
      <c r="C60" s="45" t="s">
        <v>385</v>
      </c>
      <c r="G60" s="16"/>
    </row>
    <row r="61" spans="1:7" x14ac:dyDescent="0.25">
      <c r="A61" s="44">
        <v>37</v>
      </c>
      <c r="B61" s="19" t="s">
        <v>40</v>
      </c>
      <c r="C61" s="45" t="s">
        <v>385</v>
      </c>
      <c r="G61" s="16"/>
    </row>
    <row r="62" spans="1:7" x14ac:dyDescent="0.25">
      <c r="A62" s="44">
        <v>38</v>
      </c>
      <c r="B62" s="19" t="s">
        <v>40</v>
      </c>
      <c r="C62" s="45" t="s">
        <v>385</v>
      </c>
      <c r="G62" s="16"/>
    </row>
    <row r="63" spans="1:7" x14ac:dyDescent="0.25">
      <c r="A63" s="44">
        <v>39</v>
      </c>
      <c r="B63" s="19" t="s">
        <v>40</v>
      </c>
      <c r="C63" s="45" t="s">
        <v>385</v>
      </c>
      <c r="G63" s="16"/>
    </row>
    <row r="64" spans="1:7" x14ac:dyDescent="0.25">
      <c r="A64" s="44">
        <v>40</v>
      </c>
      <c r="B64" s="19" t="s">
        <v>39</v>
      </c>
      <c r="C64" s="45" t="s">
        <v>385</v>
      </c>
      <c r="G64" s="16"/>
    </row>
    <row r="65" spans="1:7" x14ac:dyDescent="0.25">
      <c r="A65" s="44">
        <v>41</v>
      </c>
      <c r="B65" s="19" t="s">
        <v>41</v>
      </c>
      <c r="C65" s="45" t="s">
        <v>385</v>
      </c>
      <c r="G65" s="16"/>
    </row>
    <row r="66" spans="1:7" x14ac:dyDescent="0.25">
      <c r="A66" s="44">
        <v>42</v>
      </c>
      <c r="B66" s="19" t="s">
        <v>42</v>
      </c>
      <c r="C66" s="45" t="s">
        <v>385</v>
      </c>
      <c r="G66" s="16"/>
    </row>
    <row r="67" spans="1:7" x14ac:dyDescent="0.25">
      <c r="A67" s="44">
        <v>43</v>
      </c>
      <c r="B67" s="19" t="s">
        <v>42</v>
      </c>
      <c r="C67" s="45" t="s">
        <v>385</v>
      </c>
      <c r="G67" s="16"/>
    </row>
    <row r="68" spans="1:7" x14ac:dyDescent="0.25">
      <c r="A68" s="44">
        <v>44</v>
      </c>
      <c r="B68" s="19" t="s">
        <v>41</v>
      </c>
      <c r="C68" s="45" t="s">
        <v>385</v>
      </c>
      <c r="G68" s="16"/>
    </row>
    <row r="69" spans="1:7" x14ac:dyDescent="0.25">
      <c r="A69" s="44">
        <v>45</v>
      </c>
      <c r="B69" s="19" t="s">
        <v>43</v>
      </c>
      <c r="C69" s="45" t="s">
        <v>385</v>
      </c>
      <c r="G69" s="16"/>
    </row>
    <row r="70" spans="1:7" x14ac:dyDescent="0.25">
      <c r="A70" s="44">
        <v>46</v>
      </c>
      <c r="B70" s="19" t="s">
        <v>44</v>
      </c>
      <c r="C70" s="45" t="s">
        <v>385</v>
      </c>
      <c r="G70" s="16"/>
    </row>
    <row r="71" spans="1:7" x14ac:dyDescent="0.25">
      <c r="A71" s="44">
        <v>47</v>
      </c>
      <c r="B71" s="19" t="s">
        <v>45</v>
      </c>
      <c r="C71" s="45" t="s">
        <v>385</v>
      </c>
      <c r="G71" s="16"/>
    </row>
    <row r="72" spans="1:7" x14ac:dyDescent="0.25">
      <c r="A72" s="44">
        <v>48</v>
      </c>
      <c r="B72" s="19" t="s">
        <v>46</v>
      </c>
      <c r="C72" s="45" t="s">
        <v>385</v>
      </c>
      <c r="G72" s="16"/>
    </row>
    <row r="73" spans="1:7" x14ac:dyDescent="0.25">
      <c r="A73" s="44">
        <v>49</v>
      </c>
      <c r="B73" s="19" t="s">
        <v>39</v>
      </c>
      <c r="C73" s="45" t="s">
        <v>385</v>
      </c>
      <c r="G73" s="16"/>
    </row>
    <row r="74" spans="1:7" x14ac:dyDescent="0.25">
      <c r="A74" s="44">
        <v>50</v>
      </c>
      <c r="B74" s="19" t="s">
        <v>47</v>
      </c>
      <c r="C74" s="45" t="s">
        <v>385</v>
      </c>
      <c r="G74" s="16"/>
    </row>
    <row r="75" spans="1:7" x14ac:dyDescent="0.25">
      <c r="A75" s="44">
        <v>51</v>
      </c>
      <c r="B75" s="19" t="s">
        <v>48</v>
      </c>
      <c r="C75" s="45" t="s">
        <v>392</v>
      </c>
      <c r="G75" s="16"/>
    </row>
    <row r="76" spans="1:7" x14ac:dyDescent="0.25">
      <c r="A76" s="44">
        <v>52</v>
      </c>
      <c r="B76" s="19" t="s">
        <v>49</v>
      </c>
      <c r="C76" s="45" t="s">
        <v>385</v>
      </c>
      <c r="G76" s="16"/>
    </row>
    <row r="77" spans="1:7" x14ac:dyDescent="0.25">
      <c r="A77" s="44">
        <v>53</v>
      </c>
      <c r="B77" s="19" t="s">
        <v>49</v>
      </c>
      <c r="C77" s="45" t="s">
        <v>385</v>
      </c>
      <c r="G77" s="16"/>
    </row>
    <row r="78" spans="1:7" x14ac:dyDescent="0.25">
      <c r="A78" s="44">
        <v>55</v>
      </c>
      <c r="B78" s="19" t="s">
        <v>49</v>
      </c>
      <c r="C78" s="45" t="s">
        <v>385</v>
      </c>
      <c r="G78" s="16"/>
    </row>
    <row r="79" spans="1:7" x14ac:dyDescent="0.25">
      <c r="A79" s="44">
        <v>56</v>
      </c>
      <c r="B79" s="19" t="s">
        <v>49</v>
      </c>
      <c r="C79" s="45" t="s">
        <v>385</v>
      </c>
      <c r="G79" s="16"/>
    </row>
    <row r="80" spans="1:7" x14ac:dyDescent="0.25">
      <c r="A80" s="44">
        <v>57</v>
      </c>
      <c r="B80" s="19" t="s">
        <v>49</v>
      </c>
      <c r="C80" s="45" t="s">
        <v>385</v>
      </c>
      <c r="G80" s="16"/>
    </row>
    <row r="81" spans="1:7" x14ac:dyDescent="0.25">
      <c r="A81" s="44">
        <v>58</v>
      </c>
      <c r="B81" s="19" t="s">
        <v>86</v>
      </c>
      <c r="C81" s="45" t="s">
        <v>392</v>
      </c>
      <c r="G81" s="16"/>
    </row>
    <row r="82" spans="1:7" x14ac:dyDescent="0.25">
      <c r="A82" s="44">
        <v>59</v>
      </c>
      <c r="B82" s="19" t="s">
        <v>49</v>
      </c>
      <c r="C82" s="45" t="s">
        <v>385</v>
      </c>
      <c r="G82" s="16"/>
    </row>
    <row r="83" spans="1:7" x14ac:dyDescent="0.25">
      <c r="A83" s="44">
        <v>60</v>
      </c>
      <c r="B83" s="19" t="s">
        <v>49</v>
      </c>
      <c r="C83" s="45" t="s">
        <v>385</v>
      </c>
      <c r="G83" s="16"/>
    </row>
    <row r="84" spans="1:7" x14ac:dyDescent="0.25">
      <c r="A84" s="44">
        <v>62</v>
      </c>
      <c r="B84" s="19" t="s">
        <v>50</v>
      </c>
      <c r="C84" s="45" t="s">
        <v>385</v>
      </c>
      <c r="G84" s="16"/>
    </row>
    <row r="85" spans="1:7" x14ac:dyDescent="0.25">
      <c r="A85" s="44">
        <v>63</v>
      </c>
      <c r="B85" s="19" t="s">
        <v>42</v>
      </c>
      <c r="C85" s="45" t="s">
        <v>385</v>
      </c>
      <c r="G85" s="16"/>
    </row>
    <row r="86" spans="1:7" x14ac:dyDescent="0.25">
      <c r="A86" s="44">
        <v>64</v>
      </c>
      <c r="B86" s="19" t="s">
        <v>49</v>
      </c>
      <c r="C86" s="45" t="s">
        <v>385</v>
      </c>
      <c r="G86" s="16"/>
    </row>
    <row r="87" spans="1:7" x14ac:dyDescent="0.25">
      <c r="A87" s="44">
        <v>65</v>
      </c>
      <c r="B87" s="19" t="s">
        <v>51</v>
      </c>
      <c r="C87" s="45" t="s">
        <v>385</v>
      </c>
      <c r="G87" s="16"/>
    </row>
    <row r="88" spans="1:7" x14ac:dyDescent="0.25">
      <c r="A88" s="44">
        <v>66</v>
      </c>
      <c r="B88" s="19" t="s">
        <v>51</v>
      </c>
      <c r="C88" s="45" t="s">
        <v>385</v>
      </c>
      <c r="G88" s="16"/>
    </row>
    <row r="89" spans="1:7" x14ac:dyDescent="0.25">
      <c r="A89" s="44">
        <v>67</v>
      </c>
      <c r="B89" s="19" t="s">
        <v>52</v>
      </c>
      <c r="C89" s="45" t="s">
        <v>385</v>
      </c>
      <c r="G89" s="16"/>
    </row>
    <row r="90" spans="1:7" x14ac:dyDescent="0.25">
      <c r="A90" s="44">
        <v>71</v>
      </c>
      <c r="B90" s="19" t="s">
        <v>52</v>
      </c>
      <c r="C90" s="45" t="s">
        <v>385</v>
      </c>
      <c r="G90" s="16"/>
    </row>
    <row r="91" spans="1:7" x14ac:dyDescent="0.25">
      <c r="A91" s="44">
        <v>72</v>
      </c>
      <c r="B91" s="19" t="s">
        <v>52</v>
      </c>
      <c r="C91" s="45" t="s">
        <v>385</v>
      </c>
      <c r="G91" s="16"/>
    </row>
    <row r="92" spans="1:7" x14ac:dyDescent="0.25">
      <c r="A92" s="44">
        <v>73</v>
      </c>
      <c r="B92" s="19" t="s">
        <v>52</v>
      </c>
      <c r="C92" s="45" t="s">
        <v>385</v>
      </c>
      <c r="G92" s="16"/>
    </row>
    <row r="93" spans="1:7" x14ac:dyDescent="0.25">
      <c r="A93" s="44">
        <v>74</v>
      </c>
      <c r="B93" s="19" t="s">
        <v>53</v>
      </c>
      <c r="C93" s="45" t="s">
        <v>385</v>
      </c>
      <c r="G93" s="16"/>
    </row>
    <row r="94" spans="1:7" x14ac:dyDescent="0.25">
      <c r="A94" s="44">
        <v>75</v>
      </c>
      <c r="B94" s="19" t="s">
        <v>54</v>
      </c>
      <c r="C94" s="45" t="s">
        <v>385</v>
      </c>
      <c r="G94" s="16"/>
    </row>
    <row r="95" spans="1:7" x14ac:dyDescent="0.25">
      <c r="A95" s="44">
        <v>76</v>
      </c>
      <c r="B95" s="19" t="s">
        <v>54</v>
      </c>
      <c r="C95" s="45" t="s">
        <v>385</v>
      </c>
      <c r="G95" s="16"/>
    </row>
    <row r="96" spans="1:7" x14ac:dyDescent="0.25">
      <c r="A96" s="44">
        <v>77</v>
      </c>
      <c r="B96" s="19" t="s">
        <v>54</v>
      </c>
      <c r="C96" s="45" t="s">
        <v>385</v>
      </c>
      <c r="G96" s="16"/>
    </row>
    <row r="97" spans="1:7" x14ac:dyDescent="0.25">
      <c r="A97" s="44">
        <v>78</v>
      </c>
      <c r="B97" s="19" t="s">
        <v>55</v>
      </c>
      <c r="C97" s="45" t="s">
        <v>385</v>
      </c>
      <c r="G97" s="16"/>
    </row>
    <row r="98" spans="1:7" x14ac:dyDescent="0.25">
      <c r="A98" s="44">
        <v>79</v>
      </c>
      <c r="B98" s="19" t="s">
        <v>56</v>
      </c>
      <c r="C98" s="45" t="s">
        <v>392</v>
      </c>
      <c r="G98" s="16"/>
    </row>
    <row r="99" spans="1:7" x14ac:dyDescent="0.25">
      <c r="A99" s="44">
        <v>80</v>
      </c>
      <c r="B99" s="19" t="s">
        <v>57</v>
      </c>
      <c r="C99" s="45" t="s">
        <v>385</v>
      </c>
      <c r="G99" s="16"/>
    </row>
    <row r="100" spans="1:7" x14ac:dyDescent="0.25">
      <c r="A100" s="44">
        <v>81</v>
      </c>
      <c r="B100" s="19" t="s">
        <v>58</v>
      </c>
      <c r="C100" s="45" t="s">
        <v>385</v>
      </c>
      <c r="G100" s="16"/>
    </row>
    <row r="101" spans="1:7" x14ac:dyDescent="0.25">
      <c r="A101" s="44">
        <v>82</v>
      </c>
      <c r="B101" s="19" t="s">
        <v>59</v>
      </c>
      <c r="C101" s="45" t="s">
        <v>385</v>
      </c>
      <c r="G101" s="16"/>
    </row>
    <row r="102" spans="1:7" x14ac:dyDescent="0.25">
      <c r="A102" s="44">
        <v>83</v>
      </c>
      <c r="B102" s="19" t="s">
        <v>59</v>
      </c>
      <c r="C102" s="45" t="s">
        <v>385</v>
      </c>
      <c r="G102" s="16"/>
    </row>
    <row r="103" spans="1:7" x14ac:dyDescent="0.25">
      <c r="A103" s="44">
        <v>84</v>
      </c>
      <c r="B103" s="19" t="s">
        <v>59</v>
      </c>
      <c r="C103" s="45" t="s">
        <v>385</v>
      </c>
      <c r="G103" s="16"/>
    </row>
    <row r="104" spans="1:7" x14ac:dyDescent="0.25">
      <c r="A104" s="44">
        <v>85</v>
      </c>
      <c r="B104" s="19" t="s">
        <v>59</v>
      </c>
      <c r="C104" s="45" t="s">
        <v>385</v>
      </c>
      <c r="G104" s="16"/>
    </row>
    <row r="105" spans="1:7" x14ac:dyDescent="0.25">
      <c r="A105" s="44">
        <v>86</v>
      </c>
      <c r="B105" s="19" t="s">
        <v>59</v>
      </c>
      <c r="C105" s="45" t="s">
        <v>385</v>
      </c>
      <c r="G105" s="16"/>
    </row>
    <row r="106" spans="1:7" x14ac:dyDescent="0.25">
      <c r="A106" s="44">
        <v>87</v>
      </c>
      <c r="B106" s="19" t="s">
        <v>59</v>
      </c>
      <c r="C106" s="45" t="s">
        <v>385</v>
      </c>
      <c r="G106" s="16"/>
    </row>
    <row r="107" spans="1:7" x14ac:dyDescent="0.25">
      <c r="A107" s="44">
        <v>88</v>
      </c>
      <c r="B107" s="19" t="s">
        <v>59</v>
      </c>
      <c r="C107" s="45" t="s">
        <v>385</v>
      </c>
      <c r="G107" s="16"/>
    </row>
    <row r="108" spans="1:7" x14ac:dyDescent="0.25">
      <c r="A108" s="44">
        <v>91</v>
      </c>
      <c r="B108" s="19" t="s">
        <v>60</v>
      </c>
      <c r="C108" s="45" t="s">
        <v>385</v>
      </c>
      <c r="G108" s="16"/>
    </row>
    <row r="109" spans="1:7" x14ac:dyDescent="0.25">
      <c r="A109" s="44">
        <v>92</v>
      </c>
      <c r="B109" s="19" t="s">
        <v>60</v>
      </c>
      <c r="C109" s="45" t="s">
        <v>385</v>
      </c>
      <c r="G109" s="16"/>
    </row>
    <row r="110" spans="1:7" x14ac:dyDescent="0.25">
      <c r="A110" s="44">
        <v>93</v>
      </c>
      <c r="B110" s="19" t="s">
        <v>61</v>
      </c>
      <c r="C110" s="45" t="s">
        <v>392</v>
      </c>
      <c r="G110" s="16"/>
    </row>
    <row r="111" spans="1:7" x14ac:dyDescent="0.25">
      <c r="A111" s="44">
        <v>94</v>
      </c>
      <c r="B111" s="19" t="s">
        <v>60</v>
      </c>
      <c r="C111" s="45" t="s">
        <v>385</v>
      </c>
      <c r="G111" s="16"/>
    </row>
    <row r="112" spans="1:7" x14ac:dyDescent="0.25">
      <c r="A112" s="44">
        <v>95</v>
      </c>
      <c r="B112" s="19" t="s">
        <v>60</v>
      </c>
      <c r="C112" s="45" t="s">
        <v>385</v>
      </c>
      <c r="G112" s="16"/>
    </row>
    <row r="113" spans="1:7" x14ac:dyDescent="0.25">
      <c r="A113" s="44">
        <v>96</v>
      </c>
      <c r="B113" s="19" t="s">
        <v>60</v>
      </c>
      <c r="C113" s="45" t="s">
        <v>385</v>
      </c>
      <c r="G113" s="16"/>
    </row>
    <row r="114" spans="1:7" x14ac:dyDescent="0.25">
      <c r="A114" s="44">
        <v>97</v>
      </c>
      <c r="B114" s="19" t="s">
        <v>62</v>
      </c>
      <c r="C114" s="45" t="s">
        <v>385</v>
      </c>
      <c r="G114" s="16"/>
    </row>
    <row r="115" spans="1:7" x14ac:dyDescent="0.25">
      <c r="A115" s="44">
        <v>98</v>
      </c>
      <c r="B115" s="19" t="s">
        <v>63</v>
      </c>
      <c r="C115" s="45" t="s">
        <v>385</v>
      </c>
      <c r="G115" s="16"/>
    </row>
    <row r="116" spans="1:7" x14ac:dyDescent="0.25">
      <c r="A116" s="44">
        <v>99</v>
      </c>
      <c r="B116" s="19" t="s">
        <v>64</v>
      </c>
      <c r="C116" s="45" t="s">
        <v>385</v>
      </c>
      <c r="G116" s="16"/>
    </row>
    <row r="117" spans="1:7" x14ac:dyDescent="0.25">
      <c r="A117" s="44">
        <v>100</v>
      </c>
      <c r="B117" s="19" t="s">
        <v>64</v>
      </c>
      <c r="C117" s="45" t="s">
        <v>385</v>
      </c>
      <c r="G117" s="16"/>
    </row>
    <row r="118" spans="1:7" x14ac:dyDescent="0.25">
      <c r="A118" s="44">
        <v>101</v>
      </c>
      <c r="B118" s="19" t="s">
        <v>65</v>
      </c>
      <c r="C118" s="45" t="s">
        <v>385</v>
      </c>
      <c r="G118" s="16"/>
    </row>
    <row r="119" spans="1:7" x14ac:dyDescent="0.25">
      <c r="A119" s="44">
        <v>102</v>
      </c>
      <c r="B119" s="19" t="s">
        <v>65</v>
      </c>
      <c r="C119" s="45" t="s">
        <v>385</v>
      </c>
      <c r="G119" s="16"/>
    </row>
    <row r="120" spans="1:7" x14ac:dyDescent="0.25">
      <c r="A120" s="44">
        <v>103</v>
      </c>
      <c r="B120" s="19" t="s">
        <v>65</v>
      </c>
      <c r="C120" s="45" t="s">
        <v>385</v>
      </c>
      <c r="G120" s="16"/>
    </row>
    <row r="121" spans="1:7" x14ac:dyDescent="0.25">
      <c r="A121" s="44">
        <v>104</v>
      </c>
      <c r="B121" s="19" t="s">
        <v>66</v>
      </c>
      <c r="C121" s="45" t="s">
        <v>385</v>
      </c>
      <c r="G121" s="16"/>
    </row>
    <row r="122" spans="1:7" x14ac:dyDescent="0.25">
      <c r="A122" s="44">
        <v>105</v>
      </c>
      <c r="B122" s="19" t="s">
        <v>66</v>
      </c>
      <c r="C122" s="45" t="s">
        <v>385</v>
      </c>
      <c r="G122" s="16"/>
    </row>
    <row r="123" spans="1:7" x14ac:dyDescent="0.25">
      <c r="A123" s="44">
        <v>106</v>
      </c>
      <c r="B123" s="19" t="s">
        <v>66</v>
      </c>
      <c r="C123" s="45" t="s">
        <v>385</v>
      </c>
      <c r="G123" s="16"/>
    </row>
    <row r="124" spans="1:7" x14ac:dyDescent="0.25">
      <c r="A124" s="44">
        <v>107</v>
      </c>
      <c r="B124" s="19" t="s">
        <v>66</v>
      </c>
      <c r="C124" s="45" t="s">
        <v>385</v>
      </c>
      <c r="G124" s="16"/>
    </row>
    <row r="125" spans="1:7" x14ac:dyDescent="0.25">
      <c r="A125" s="44">
        <v>108</v>
      </c>
      <c r="B125" s="19" t="s">
        <v>66</v>
      </c>
      <c r="C125" s="45" t="s">
        <v>385</v>
      </c>
      <c r="G125" s="16"/>
    </row>
    <row r="126" spans="1:7" x14ac:dyDescent="0.25">
      <c r="A126" s="44">
        <v>109</v>
      </c>
      <c r="B126" s="19" t="s">
        <v>66</v>
      </c>
      <c r="C126" s="45" t="s">
        <v>385</v>
      </c>
      <c r="G126" s="16"/>
    </row>
    <row r="127" spans="1:7" x14ac:dyDescent="0.25">
      <c r="A127" s="44">
        <v>110</v>
      </c>
      <c r="B127" s="19" t="s">
        <v>66</v>
      </c>
      <c r="C127" s="45" t="s">
        <v>385</v>
      </c>
      <c r="G127" s="16"/>
    </row>
    <row r="128" spans="1:7" x14ac:dyDescent="0.25">
      <c r="A128" s="44">
        <v>111</v>
      </c>
      <c r="B128" s="19" t="s">
        <v>67</v>
      </c>
      <c r="C128" s="45" t="s">
        <v>385</v>
      </c>
      <c r="G128" s="16"/>
    </row>
    <row r="129" spans="1:7" x14ac:dyDescent="0.25">
      <c r="A129" s="44">
        <v>112</v>
      </c>
      <c r="B129" s="19" t="s">
        <v>68</v>
      </c>
      <c r="C129" s="45" t="s">
        <v>385</v>
      </c>
      <c r="G129" s="16"/>
    </row>
    <row r="130" spans="1:7" x14ac:dyDescent="0.25">
      <c r="A130" s="44">
        <v>113</v>
      </c>
      <c r="B130" s="19" t="s">
        <v>68</v>
      </c>
      <c r="C130" s="45" t="s">
        <v>385</v>
      </c>
      <c r="G130" s="16"/>
    </row>
    <row r="131" spans="1:7" x14ac:dyDescent="0.25">
      <c r="A131" s="44">
        <v>115</v>
      </c>
      <c r="B131" s="19" t="s">
        <v>68</v>
      </c>
      <c r="C131" s="45" t="s">
        <v>385</v>
      </c>
      <c r="G131" s="16"/>
    </row>
    <row r="132" spans="1:7" x14ac:dyDescent="0.25">
      <c r="A132" s="44">
        <v>116</v>
      </c>
      <c r="B132" s="19" t="s">
        <v>68</v>
      </c>
      <c r="C132" s="45" t="s">
        <v>385</v>
      </c>
      <c r="G132" s="16"/>
    </row>
    <row r="133" spans="1:7" x14ac:dyDescent="0.25">
      <c r="A133" s="44">
        <v>117</v>
      </c>
      <c r="B133" s="19" t="s">
        <v>68</v>
      </c>
      <c r="C133" s="45" t="s">
        <v>385</v>
      </c>
      <c r="G133" s="16"/>
    </row>
    <row r="134" spans="1:7" x14ac:dyDescent="0.25">
      <c r="A134" s="44">
        <v>118</v>
      </c>
      <c r="B134" s="19" t="s">
        <v>69</v>
      </c>
      <c r="C134" s="45" t="s">
        <v>385</v>
      </c>
      <c r="G134" s="16"/>
    </row>
    <row r="135" spans="1:7" x14ac:dyDescent="0.25">
      <c r="A135" s="44">
        <v>119</v>
      </c>
      <c r="B135" s="19" t="s">
        <v>69</v>
      </c>
      <c r="C135" s="45" t="s">
        <v>385</v>
      </c>
      <c r="G135" s="16"/>
    </row>
    <row r="136" spans="1:7" x14ac:dyDescent="0.25">
      <c r="A136" s="44">
        <v>120</v>
      </c>
      <c r="B136" s="19" t="s">
        <v>42</v>
      </c>
      <c r="C136" s="45" t="s">
        <v>385</v>
      </c>
      <c r="G136" s="16"/>
    </row>
    <row r="137" spans="1:7" x14ac:dyDescent="0.25">
      <c r="A137" s="44">
        <v>121</v>
      </c>
      <c r="B137" s="19" t="s">
        <v>70</v>
      </c>
      <c r="C137" s="45" t="s">
        <v>392</v>
      </c>
      <c r="G137" s="16"/>
    </row>
    <row r="138" spans="1:7" x14ac:dyDescent="0.25">
      <c r="A138" s="44">
        <v>122</v>
      </c>
      <c r="B138" s="19" t="s">
        <v>71</v>
      </c>
      <c r="C138" s="45" t="s">
        <v>392</v>
      </c>
      <c r="G138" s="16"/>
    </row>
    <row r="139" spans="1:7" x14ac:dyDescent="0.25">
      <c r="A139" s="44">
        <v>123</v>
      </c>
      <c r="B139" s="19" t="s">
        <v>72</v>
      </c>
      <c r="C139" s="45" t="s">
        <v>392</v>
      </c>
      <c r="G139" s="16"/>
    </row>
    <row r="140" spans="1:7" x14ac:dyDescent="0.25">
      <c r="A140" s="44">
        <v>124</v>
      </c>
      <c r="B140" s="19" t="s">
        <v>72</v>
      </c>
      <c r="C140" s="45" t="s">
        <v>392</v>
      </c>
      <c r="G140" s="16"/>
    </row>
    <row r="141" spans="1:7" x14ac:dyDescent="0.25">
      <c r="A141" s="44">
        <v>125</v>
      </c>
      <c r="B141" s="19" t="s">
        <v>72</v>
      </c>
      <c r="C141" s="45" t="s">
        <v>392</v>
      </c>
      <c r="G141" s="16"/>
    </row>
    <row r="142" spans="1:7" x14ac:dyDescent="0.25">
      <c r="A142" s="44">
        <v>126</v>
      </c>
      <c r="B142" s="19" t="s">
        <v>73</v>
      </c>
      <c r="C142" s="45" t="s">
        <v>392</v>
      </c>
      <c r="G142" s="16"/>
    </row>
    <row r="143" spans="1:7" x14ac:dyDescent="0.25">
      <c r="A143" s="44">
        <v>127</v>
      </c>
      <c r="B143" s="19" t="s">
        <v>74</v>
      </c>
      <c r="C143" s="45" t="s">
        <v>392</v>
      </c>
      <c r="G143" s="16"/>
    </row>
    <row r="144" spans="1:7" x14ac:dyDescent="0.25">
      <c r="A144" s="44">
        <v>128</v>
      </c>
      <c r="B144" s="19" t="s">
        <v>75</v>
      </c>
      <c r="C144" s="45" t="s">
        <v>392</v>
      </c>
      <c r="G144" s="16"/>
    </row>
    <row r="145" spans="1:7" x14ac:dyDescent="0.25">
      <c r="A145" s="44">
        <v>129</v>
      </c>
      <c r="B145" s="19" t="s">
        <v>74</v>
      </c>
      <c r="C145" s="45" t="s">
        <v>392</v>
      </c>
      <c r="G145" s="16"/>
    </row>
    <row r="146" spans="1:7" x14ac:dyDescent="0.25">
      <c r="A146" s="44">
        <v>130</v>
      </c>
      <c r="B146" s="19" t="s">
        <v>76</v>
      </c>
      <c r="C146" s="45" t="s">
        <v>392</v>
      </c>
      <c r="G146" s="16"/>
    </row>
    <row r="147" spans="1:7" x14ac:dyDescent="0.25">
      <c r="A147" s="44">
        <v>131</v>
      </c>
      <c r="B147" s="19" t="s">
        <v>76</v>
      </c>
      <c r="C147" s="45" t="s">
        <v>392</v>
      </c>
      <c r="G147" s="16"/>
    </row>
    <row r="148" spans="1:7" x14ac:dyDescent="0.25">
      <c r="A148" s="44">
        <v>132</v>
      </c>
      <c r="B148" s="19" t="s">
        <v>77</v>
      </c>
      <c r="C148" s="45" t="s">
        <v>392</v>
      </c>
      <c r="G148" s="16"/>
    </row>
    <row r="149" spans="1:7" x14ac:dyDescent="0.25">
      <c r="A149" s="44">
        <v>133</v>
      </c>
      <c r="B149" s="19" t="s">
        <v>77</v>
      </c>
      <c r="C149" s="45" t="s">
        <v>392</v>
      </c>
      <c r="G149" s="16"/>
    </row>
    <row r="150" spans="1:7" x14ac:dyDescent="0.25">
      <c r="A150" s="44">
        <v>134</v>
      </c>
      <c r="B150" s="19" t="s">
        <v>77</v>
      </c>
      <c r="C150" s="45" t="s">
        <v>392</v>
      </c>
      <c r="G150" s="16"/>
    </row>
    <row r="151" spans="1:7" x14ac:dyDescent="0.25">
      <c r="A151" s="44">
        <v>135</v>
      </c>
      <c r="B151" s="19" t="s">
        <v>77</v>
      </c>
      <c r="C151" s="45" t="s">
        <v>392</v>
      </c>
      <c r="G151" s="16"/>
    </row>
    <row r="152" spans="1:7" x14ac:dyDescent="0.25">
      <c r="A152" s="44">
        <v>136</v>
      </c>
      <c r="B152" s="19" t="s">
        <v>77</v>
      </c>
      <c r="C152" s="45" t="s">
        <v>392</v>
      </c>
      <c r="G152" s="16"/>
    </row>
    <row r="153" spans="1:7" x14ac:dyDescent="0.25">
      <c r="A153" s="44">
        <v>137</v>
      </c>
      <c r="B153" s="19" t="s">
        <v>77</v>
      </c>
      <c r="C153" s="45" t="s">
        <v>392</v>
      </c>
      <c r="G153" s="16"/>
    </row>
    <row r="154" spans="1:7" x14ac:dyDescent="0.25">
      <c r="A154" s="44">
        <v>138</v>
      </c>
      <c r="B154" s="19" t="s">
        <v>77</v>
      </c>
      <c r="C154" s="45" t="s">
        <v>392</v>
      </c>
      <c r="G154" s="16"/>
    </row>
    <row r="155" spans="1:7" x14ac:dyDescent="0.25">
      <c r="A155" s="44">
        <v>140</v>
      </c>
      <c r="B155" s="19" t="s">
        <v>61</v>
      </c>
      <c r="C155" s="45" t="s">
        <v>392</v>
      </c>
      <c r="G155" s="16"/>
    </row>
    <row r="156" spans="1:7" x14ac:dyDescent="0.25">
      <c r="A156" s="44">
        <v>141</v>
      </c>
      <c r="B156" s="19" t="s">
        <v>78</v>
      </c>
      <c r="C156" s="45" t="s">
        <v>392</v>
      </c>
      <c r="G156" s="16"/>
    </row>
    <row r="157" spans="1:7" x14ac:dyDescent="0.25">
      <c r="A157" s="44">
        <v>142</v>
      </c>
      <c r="B157" s="19" t="s">
        <v>78</v>
      </c>
      <c r="C157" s="45" t="s">
        <v>392</v>
      </c>
      <c r="G157" s="16"/>
    </row>
    <row r="158" spans="1:7" x14ac:dyDescent="0.25">
      <c r="A158" s="44">
        <v>143</v>
      </c>
      <c r="B158" s="19" t="s">
        <v>64</v>
      </c>
      <c r="C158" s="45" t="s">
        <v>385</v>
      </c>
      <c r="G158" s="16"/>
    </row>
    <row r="159" spans="1:7" x14ac:dyDescent="0.25">
      <c r="A159" s="44">
        <v>144</v>
      </c>
      <c r="B159" s="19" t="s">
        <v>79</v>
      </c>
      <c r="C159" s="45" t="s">
        <v>392</v>
      </c>
      <c r="G159" s="16"/>
    </row>
    <row r="160" spans="1:7" x14ac:dyDescent="0.25">
      <c r="A160" s="44">
        <v>145</v>
      </c>
      <c r="B160" s="19" t="s">
        <v>79</v>
      </c>
      <c r="C160" s="45" t="s">
        <v>392</v>
      </c>
      <c r="G160" s="16"/>
    </row>
    <row r="161" spans="1:7" x14ac:dyDescent="0.25">
      <c r="A161" s="44">
        <v>146</v>
      </c>
      <c r="B161" s="19" t="s">
        <v>79</v>
      </c>
      <c r="C161" s="45" t="s">
        <v>392</v>
      </c>
      <c r="G161" s="16"/>
    </row>
    <row r="162" spans="1:7" x14ac:dyDescent="0.25">
      <c r="A162" s="44">
        <v>147</v>
      </c>
      <c r="B162" s="19" t="s">
        <v>79</v>
      </c>
      <c r="C162" s="45" t="s">
        <v>392</v>
      </c>
      <c r="G162" s="16"/>
    </row>
    <row r="163" spans="1:7" x14ac:dyDescent="0.25">
      <c r="A163" s="44">
        <v>148</v>
      </c>
      <c r="B163" s="19" t="s">
        <v>80</v>
      </c>
      <c r="C163" s="45" t="s">
        <v>385</v>
      </c>
      <c r="G163" s="16"/>
    </row>
    <row r="164" spans="1:7" x14ac:dyDescent="0.25">
      <c r="A164" s="44">
        <v>149</v>
      </c>
      <c r="B164" s="19" t="s">
        <v>81</v>
      </c>
      <c r="C164" s="45" t="s">
        <v>392</v>
      </c>
      <c r="G164" s="16"/>
    </row>
    <row r="165" spans="1:7" x14ac:dyDescent="0.25">
      <c r="A165" s="44">
        <v>150</v>
      </c>
      <c r="B165" s="19" t="s">
        <v>73</v>
      </c>
      <c r="C165" s="45" t="s">
        <v>392</v>
      </c>
      <c r="G165" s="16"/>
    </row>
    <row r="166" spans="1:7" x14ac:dyDescent="0.25">
      <c r="A166" s="44">
        <v>151</v>
      </c>
      <c r="B166" s="19" t="s">
        <v>73</v>
      </c>
      <c r="C166" s="45" t="s">
        <v>392</v>
      </c>
      <c r="G166" s="16"/>
    </row>
    <row r="167" spans="1:7" x14ac:dyDescent="0.25">
      <c r="A167" s="44">
        <v>152</v>
      </c>
      <c r="B167" s="19" t="s">
        <v>73</v>
      </c>
      <c r="C167" s="45" t="s">
        <v>392</v>
      </c>
      <c r="G167" s="16"/>
    </row>
    <row r="168" spans="1:7" x14ac:dyDescent="0.25">
      <c r="A168" s="44">
        <v>153</v>
      </c>
      <c r="B168" s="19" t="s">
        <v>73</v>
      </c>
      <c r="C168" s="45" t="s">
        <v>392</v>
      </c>
      <c r="G168" s="16"/>
    </row>
    <row r="169" spans="1:7" x14ac:dyDescent="0.25">
      <c r="A169" s="44">
        <v>154</v>
      </c>
      <c r="B169" s="19" t="s">
        <v>73</v>
      </c>
      <c r="C169" s="45" t="s">
        <v>392</v>
      </c>
      <c r="G169" s="16"/>
    </row>
    <row r="170" spans="1:7" x14ac:dyDescent="0.25">
      <c r="A170" s="44">
        <v>155</v>
      </c>
      <c r="B170" s="19" t="s">
        <v>61</v>
      </c>
      <c r="C170" s="45" t="s">
        <v>392</v>
      </c>
      <c r="G170" s="16"/>
    </row>
    <row r="171" spans="1:7" x14ac:dyDescent="0.25">
      <c r="A171" s="44">
        <v>156</v>
      </c>
      <c r="B171" s="19" t="s">
        <v>73</v>
      </c>
      <c r="C171" s="45" t="s">
        <v>392</v>
      </c>
      <c r="G171" s="16"/>
    </row>
    <row r="172" spans="1:7" x14ac:dyDescent="0.25">
      <c r="A172" s="44">
        <v>157</v>
      </c>
      <c r="B172" s="19" t="s">
        <v>73</v>
      </c>
      <c r="C172" s="45" t="s">
        <v>392</v>
      </c>
      <c r="G172" s="16"/>
    </row>
    <row r="173" spans="1:7" x14ac:dyDescent="0.25">
      <c r="A173" s="44">
        <v>158</v>
      </c>
      <c r="B173" s="19" t="s">
        <v>73</v>
      </c>
      <c r="C173" s="45" t="s">
        <v>392</v>
      </c>
      <c r="G173" s="16"/>
    </row>
    <row r="174" spans="1:7" x14ac:dyDescent="0.25">
      <c r="A174" s="44">
        <v>159</v>
      </c>
      <c r="B174" s="19" t="s">
        <v>49</v>
      </c>
      <c r="C174" s="45" t="s">
        <v>385</v>
      </c>
      <c r="G174" s="16"/>
    </row>
    <row r="175" spans="1:7" x14ac:dyDescent="0.25">
      <c r="A175" s="44">
        <v>160</v>
      </c>
      <c r="B175" s="19" t="s">
        <v>73</v>
      </c>
      <c r="C175" s="45" t="s">
        <v>392</v>
      </c>
      <c r="G175" s="16"/>
    </row>
    <row r="176" spans="1:7" x14ac:dyDescent="0.25">
      <c r="A176" s="44">
        <v>161</v>
      </c>
      <c r="B176" s="19" t="s">
        <v>73</v>
      </c>
      <c r="C176" s="45" t="s">
        <v>392</v>
      </c>
      <c r="G176" s="16"/>
    </row>
    <row r="177" spans="1:7" x14ac:dyDescent="0.25">
      <c r="A177" s="44">
        <v>162</v>
      </c>
      <c r="B177" s="19" t="s">
        <v>73</v>
      </c>
      <c r="C177" s="45" t="s">
        <v>392</v>
      </c>
      <c r="G177" s="16"/>
    </row>
    <row r="178" spans="1:7" x14ac:dyDescent="0.25">
      <c r="A178" s="44">
        <v>163</v>
      </c>
      <c r="B178" s="19" t="s">
        <v>73</v>
      </c>
      <c r="C178" s="45" t="s">
        <v>392</v>
      </c>
      <c r="G178" s="16"/>
    </row>
    <row r="179" spans="1:7" x14ac:dyDescent="0.25">
      <c r="A179" s="44">
        <v>164</v>
      </c>
      <c r="B179" s="19" t="s">
        <v>73</v>
      </c>
      <c r="C179" s="45" t="s">
        <v>392</v>
      </c>
      <c r="G179" s="16"/>
    </row>
    <row r="180" spans="1:7" x14ac:dyDescent="0.25">
      <c r="A180" s="44">
        <v>165</v>
      </c>
      <c r="B180" s="19" t="s">
        <v>73</v>
      </c>
      <c r="C180" s="45" t="s">
        <v>392</v>
      </c>
      <c r="G180" s="16"/>
    </row>
    <row r="181" spans="1:7" x14ac:dyDescent="0.25">
      <c r="A181" s="44">
        <v>166</v>
      </c>
      <c r="B181" s="19" t="s">
        <v>73</v>
      </c>
      <c r="C181" s="45" t="s">
        <v>392</v>
      </c>
      <c r="G181" s="16"/>
    </row>
    <row r="182" spans="1:7" x14ac:dyDescent="0.25">
      <c r="A182" s="44">
        <v>167</v>
      </c>
      <c r="B182" s="19" t="s">
        <v>73</v>
      </c>
      <c r="C182" s="45" t="s">
        <v>392</v>
      </c>
      <c r="G182" s="16"/>
    </row>
    <row r="183" spans="1:7" x14ac:dyDescent="0.25">
      <c r="A183" s="44">
        <v>168</v>
      </c>
      <c r="B183" s="19" t="s">
        <v>73</v>
      </c>
      <c r="C183" s="45" t="s">
        <v>392</v>
      </c>
      <c r="G183" s="16"/>
    </row>
    <row r="184" spans="1:7" x14ac:dyDescent="0.25">
      <c r="A184" s="44">
        <v>169</v>
      </c>
      <c r="B184" s="19" t="s">
        <v>73</v>
      </c>
      <c r="C184" s="45" t="s">
        <v>392</v>
      </c>
      <c r="G184" s="16"/>
    </row>
    <row r="185" spans="1:7" x14ac:dyDescent="0.25">
      <c r="A185" s="44">
        <v>170</v>
      </c>
      <c r="B185" s="19" t="s">
        <v>73</v>
      </c>
      <c r="C185" s="45" t="s">
        <v>392</v>
      </c>
      <c r="G185" s="16"/>
    </row>
    <row r="186" spans="1:7" x14ac:dyDescent="0.25">
      <c r="A186" s="44">
        <v>171</v>
      </c>
      <c r="B186" s="19" t="s">
        <v>73</v>
      </c>
      <c r="C186" s="45" t="s">
        <v>392</v>
      </c>
      <c r="G186" s="16"/>
    </row>
    <row r="187" spans="1:7" x14ac:dyDescent="0.25">
      <c r="A187" s="44">
        <v>172</v>
      </c>
      <c r="B187" s="19" t="s">
        <v>73</v>
      </c>
      <c r="C187" s="45" t="s">
        <v>392</v>
      </c>
      <c r="G187" s="16"/>
    </row>
    <row r="188" spans="1:7" x14ac:dyDescent="0.25">
      <c r="A188" s="44">
        <v>173</v>
      </c>
      <c r="B188" s="19" t="s">
        <v>73</v>
      </c>
      <c r="C188" s="45" t="s">
        <v>392</v>
      </c>
      <c r="G188" s="16"/>
    </row>
    <row r="189" spans="1:7" x14ac:dyDescent="0.25">
      <c r="A189" s="44">
        <v>174</v>
      </c>
      <c r="B189" s="19" t="s">
        <v>73</v>
      </c>
      <c r="C189" s="45" t="s">
        <v>392</v>
      </c>
      <c r="G189" s="16"/>
    </row>
    <row r="190" spans="1:7" x14ac:dyDescent="0.25">
      <c r="A190" s="44">
        <v>175</v>
      </c>
      <c r="B190" s="19" t="s">
        <v>73</v>
      </c>
      <c r="C190" s="45" t="s">
        <v>392</v>
      </c>
      <c r="G190" s="16"/>
    </row>
    <row r="191" spans="1:7" x14ac:dyDescent="0.25">
      <c r="A191" s="44">
        <v>176</v>
      </c>
      <c r="B191" s="19" t="s">
        <v>73</v>
      </c>
      <c r="C191" s="45" t="s">
        <v>392</v>
      </c>
      <c r="G191" s="16"/>
    </row>
    <row r="192" spans="1:7" x14ac:dyDescent="0.25">
      <c r="A192" s="44">
        <v>177</v>
      </c>
      <c r="B192" s="19" t="s">
        <v>73</v>
      </c>
      <c r="C192" s="45" t="s">
        <v>392</v>
      </c>
      <c r="G192" s="16"/>
    </row>
    <row r="193" spans="1:7" x14ac:dyDescent="0.25">
      <c r="A193" s="44">
        <v>178</v>
      </c>
      <c r="B193" s="19" t="s">
        <v>82</v>
      </c>
      <c r="C193" s="45" t="s">
        <v>392</v>
      </c>
      <c r="G193" s="16"/>
    </row>
    <row r="194" spans="1:7" x14ac:dyDescent="0.25">
      <c r="A194" s="44">
        <v>179</v>
      </c>
      <c r="B194" s="19" t="s">
        <v>73</v>
      </c>
      <c r="C194" s="45" t="s">
        <v>392</v>
      </c>
    </row>
    <row r="195" spans="1:7" x14ac:dyDescent="0.25">
      <c r="A195" s="44">
        <v>180</v>
      </c>
      <c r="B195" s="19" t="s">
        <v>73</v>
      </c>
      <c r="C195" s="45" t="s">
        <v>392</v>
      </c>
    </row>
    <row r="196" spans="1:7" x14ac:dyDescent="0.25">
      <c r="A196" s="44">
        <v>181</v>
      </c>
      <c r="B196" s="19" t="s">
        <v>73</v>
      </c>
      <c r="C196" s="45" t="s">
        <v>392</v>
      </c>
    </row>
    <row r="197" spans="1:7" x14ac:dyDescent="0.25">
      <c r="A197" s="44">
        <v>182</v>
      </c>
      <c r="B197" s="19" t="s">
        <v>73</v>
      </c>
      <c r="C197" s="45" t="s">
        <v>392</v>
      </c>
    </row>
    <row r="198" spans="1:7" x14ac:dyDescent="0.25">
      <c r="A198" s="44">
        <v>183</v>
      </c>
      <c r="B198" s="19" t="s">
        <v>73</v>
      </c>
      <c r="C198" s="45" t="s">
        <v>392</v>
      </c>
    </row>
    <row r="199" spans="1:7" x14ac:dyDescent="0.25">
      <c r="A199" s="44">
        <v>184</v>
      </c>
      <c r="B199" s="19" t="s">
        <v>73</v>
      </c>
      <c r="C199" s="45" t="s">
        <v>392</v>
      </c>
    </row>
    <row r="200" spans="1:7" x14ac:dyDescent="0.25">
      <c r="A200" s="44">
        <v>185</v>
      </c>
      <c r="B200" s="19" t="s">
        <v>73</v>
      </c>
      <c r="C200" s="45" t="s">
        <v>392</v>
      </c>
    </row>
    <row r="201" spans="1:7" x14ac:dyDescent="0.25">
      <c r="A201" s="44">
        <v>186</v>
      </c>
      <c r="B201" s="19" t="s">
        <v>73</v>
      </c>
      <c r="C201" s="45" t="s">
        <v>392</v>
      </c>
    </row>
    <row r="202" spans="1:7" x14ac:dyDescent="0.25">
      <c r="A202" s="44">
        <v>187</v>
      </c>
      <c r="B202" s="19" t="s">
        <v>73</v>
      </c>
      <c r="C202" s="45" t="s">
        <v>392</v>
      </c>
    </row>
    <row r="203" spans="1:7" x14ac:dyDescent="0.25">
      <c r="A203" s="44">
        <v>188</v>
      </c>
      <c r="B203" s="19" t="s">
        <v>73</v>
      </c>
      <c r="C203" s="45" t="s">
        <v>392</v>
      </c>
    </row>
    <row r="204" spans="1:7" x14ac:dyDescent="0.25">
      <c r="A204" s="44">
        <v>189</v>
      </c>
      <c r="B204" s="19" t="s">
        <v>73</v>
      </c>
      <c r="C204" s="45" t="s">
        <v>392</v>
      </c>
    </row>
    <row r="205" spans="1:7" x14ac:dyDescent="0.25">
      <c r="A205" s="44">
        <v>190</v>
      </c>
      <c r="B205" s="19" t="s">
        <v>73</v>
      </c>
      <c r="C205" s="45" t="s">
        <v>392</v>
      </c>
    </row>
    <row r="206" spans="1:7" x14ac:dyDescent="0.25">
      <c r="A206" s="44">
        <v>191</v>
      </c>
      <c r="B206" s="19" t="s">
        <v>73</v>
      </c>
      <c r="C206" s="45" t="s">
        <v>392</v>
      </c>
    </row>
    <row r="207" spans="1:7" x14ac:dyDescent="0.25">
      <c r="A207" s="44">
        <v>192</v>
      </c>
      <c r="B207" s="19" t="s">
        <v>73</v>
      </c>
      <c r="C207" s="45" t="s">
        <v>392</v>
      </c>
    </row>
    <row r="208" spans="1:7" x14ac:dyDescent="0.25">
      <c r="A208" s="44">
        <v>193</v>
      </c>
      <c r="B208" s="19" t="s">
        <v>73</v>
      </c>
      <c r="C208" s="45" t="s">
        <v>392</v>
      </c>
    </row>
    <row r="209" spans="1:3" x14ac:dyDescent="0.25">
      <c r="A209" s="44">
        <v>194</v>
      </c>
      <c r="B209" s="19" t="s">
        <v>73</v>
      </c>
      <c r="C209" s="45" t="s">
        <v>392</v>
      </c>
    </row>
    <row r="210" spans="1:3" x14ac:dyDescent="0.25">
      <c r="A210" s="44">
        <v>195</v>
      </c>
      <c r="B210" s="19" t="s">
        <v>73</v>
      </c>
      <c r="C210" s="45" t="s">
        <v>392</v>
      </c>
    </row>
    <row r="211" spans="1:3" x14ac:dyDescent="0.25">
      <c r="A211" s="44">
        <v>196</v>
      </c>
      <c r="B211" s="19" t="s">
        <v>73</v>
      </c>
      <c r="C211" s="45" t="s">
        <v>392</v>
      </c>
    </row>
    <row r="212" spans="1:3" x14ac:dyDescent="0.25">
      <c r="A212" s="44">
        <v>197</v>
      </c>
      <c r="B212" s="19" t="s">
        <v>73</v>
      </c>
      <c r="C212" s="45" t="s">
        <v>392</v>
      </c>
    </row>
    <row r="213" spans="1:3" x14ac:dyDescent="0.25">
      <c r="A213" s="44">
        <v>198</v>
      </c>
      <c r="B213" s="19" t="s">
        <v>73</v>
      </c>
      <c r="C213" s="45" t="s">
        <v>392</v>
      </c>
    </row>
    <row r="214" spans="1:3" x14ac:dyDescent="0.25">
      <c r="A214" s="44">
        <v>199</v>
      </c>
      <c r="B214" s="19" t="s">
        <v>73</v>
      </c>
      <c r="C214" s="45" t="s">
        <v>392</v>
      </c>
    </row>
    <row r="215" spans="1:3" x14ac:dyDescent="0.25">
      <c r="A215" s="44">
        <v>201</v>
      </c>
      <c r="B215" s="19" t="s">
        <v>73</v>
      </c>
      <c r="C215" s="45" t="s">
        <v>392</v>
      </c>
    </row>
    <row r="216" spans="1:3" x14ac:dyDescent="0.25">
      <c r="A216" s="44">
        <v>202</v>
      </c>
      <c r="B216" s="19" t="s">
        <v>73</v>
      </c>
      <c r="C216" s="45" t="s">
        <v>392</v>
      </c>
    </row>
    <row r="217" spans="1:3" x14ac:dyDescent="0.25">
      <c r="A217" s="44">
        <v>203</v>
      </c>
      <c r="B217" s="19" t="s">
        <v>73</v>
      </c>
      <c r="C217" s="45" t="s">
        <v>392</v>
      </c>
    </row>
    <row r="218" spans="1:3" x14ac:dyDescent="0.25">
      <c r="A218" s="44">
        <v>204</v>
      </c>
      <c r="B218" s="19" t="s">
        <v>73</v>
      </c>
      <c r="C218" s="45" t="s">
        <v>392</v>
      </c>
    </row>
    <row r="219" spans="1:3" x14ac:dyDescent="0.25">
      <c r="A219" s="44">
        <v>205</v>
      </c>
      <c r="B219" s="19" t="s">
        <v>73</v>
      </c>
      <c r="C219" s="45" t="s">
        <v>392</v>
      </c>
    </row>
    <row r="220" spans="1:3" x14ac:dyDescent="0.25">
      <c r="A220" s="44">
        <v>206</v>
      </c>
      <c r="B220" s="19" t="s">
        <v>73</v>
      </c>
      <c r="C220" s="45" t="s">
        <v>392</v>
      </c>
    </row>
    <row r="221" spans="1:3" x14ac:dyDescent="0.25">
      <c r="A221" s="44">
        <v>207</v>
      </c>
      <c r="B221" s="19" t="s">
        <v>73</v>
      </c>
      <c r="C221" s="45" t="s">
        <v>392</v>
      </c>
    </row>
    <row r="222" spans="1:3" x14ac:dyDescent="0.25">
      <c r="A222" s="44">
        <v>208</v>
      </c>
      <c r="B222" s="19" t="s">
        <v>73</v>
      </c>
      <c r="C222" s="45" t="s">
        <v>392</v>
      </c>
    </row>
    <row r="223" spans="1:3" x14ac:dyDescent="0.25">
      <c r="A223" s="44">
        <v>209</v>
      </c>
      <c r="B223" s="19" t="s">
        <v>73</v>
      </c>
      <c r="C223" s="45" t="s">
        <v>392</v>
      </c>
    </row>
    <row r="224" spans="1:3" x14ac:dyDescent="0.25">
      <c r="A224" s="44">
        <v>210</v>
      </c>
      <c r="B224" s="19" t="s">
        <v>73</v>
      </c>
      <c r="C224" s="45" t="s">
        <v>392</v>
      </c>
    </row>
    <row r="225" spans="1:3" x14ac:dyDescent="0.25">
      <c r="A225" s="44">
        <v>211</v>
      </c>
      <c r="B225" s="19" t="s">
        <v>73</v>
      </c>
      <c r="C225" s="45" t="s">
        <v>392</v>
      </c>
    </row>
    <row r="226" spans="1:3" x14ac:dyDescent="0.25">
      <c r="A226" s="44">
        <v>212</v>
      </c>
      <c r="B226" s="19" t="s">
        <v>73</v>
      </c>
      <c r="C226" s="45" t="s">
        <v>392</v>
      </c>
    </row>
    <row r="227" spans="1:3" x14ac:dyDescent="0.25">
      <c r="A227" s="44">
        <v>213</v>
      </c>
      <c r="B227" s="19" t="s">
        <v>73</v>
      </c>
      <c r="C227" s="45" t="s">
        <v>392</v>
      </c>
    </row>
    <row r="228" spans="1:3" x14ac:dyDescent="0.25">
      <c r="A228" s="44">
        <v>214</v>
      </c>
      <c r="B228" s="19" t="s">
        <v>73</v>
      </c>
      <c r="C228" s="45" t="s">
        <v>392</v>
      </c>
    </row>
    <row r="229" spans="1:3" x14ac:dyDescent="0.25">
      <c r="A229" s="44">
        <v>215</v>
      </c>
      <c r="B229" s="19" t="s">
        <v>73</v>
      </c>
      <c r="C229" s="45" t="s">
        <v>392</v>
      </c>
    </row>
    <row r="230" spans="1:3" x14ac:dyDescent="0.25">
      <c r="A230" s="44">
        <v>216</v>
      </c>
      <c r="B230" s="19" t="s">
        <v>73</v>
      </c>
      <c r="C230" s="45" t="s">
        <v>392</v>
      </c>
    </row>
    <row r="231" spans="1:3" x14ac:dyDescent="0.25">
      <c r="A231" s="44">
        <v>217</v>
      </c>
      <c r="B231" s="19" t="s">
        <v>73</v>
      </c>
      <c r="C231" s="45" t="s">
        <v>392</v>
      </c>
    </row>
    <row r="232" spans="1:3" x14ac:dyDescent="0.25">
      <c r="A232" s="44">
        <v>218</v>
      </c>
      <c r="B232" s="19" t="s">
        <v>73</v>
      </c>
      <c r="C232" s="45" t="s">
        <v>392</v>
      </c>
    </row>
    <row r="233" spans="1:3" x14ac:dyDescent="0.25">
      <c r="A233" s="44">
        <v>219</v>
      </c>
      <c r="B233" s="19" t="s">
        <v>73</v>
      </c>
      <c r="C233" s="45" t="s">
        <v>392</v>
      </c>
    </row>
    <row r="234" spans="1:3" x14ac:dyDescent="0.25">
      <c r="A234" s="44">
        <v>220</v>
      </c>
      <c r="B234" s="19" t="s">
        <v>73</v>
      </c>
      <c r="C234" s="45" t="s">
        <v>392</v>
      </c>
    </row>
    <row r="235" spans="1:3" x14ac:dyDescent="0.25">
      <c r="A235" s="44">
        <v>221</v>
      </c>
      <c r="B235" s="19" t="s">
        <v>73</v>
      </c>
      <c r="C235" s="45" t="s">
        <v>392</v>
      </c>
    </row>
    <row r="236" spans="1:3" x14ac:dyDescent="0.25">
      <c r="A236" s="44">
        <v>222</v>
      </c>
      <c r="B236" s="19" t="s">
        <v>73</v>
      </c>
      <c r="C236" s="45" t="s">
        <v>392</v>
      </c>
    </row>
    <row r="237" spans="1:3" x14ac:dyDescent="0.25">
      <c r="A237" s="44">
        <v>223</v>
      </c>
      <c r="B237" s="19" t="s">
        <v>73</v>
      </c>
      <c r="C237" s="45" t="s">
        <v>392</v>
      </c>
    </row>
    <row r="238" spans="1:3" x14ac:dyDescent="0.25">
      <c r="A238" s="44">
        <v>224</v>
      </c>
      <c r="B238" s="19" t="s">
        <v>73</v>
      </c>
      <c r="C238" s="45" t="s">
        <v>392</v>
      </c>
    </row>
    <row r="239" spans="1:3" x14ac:dyDescent="0.25">
      <c r="A239" s="44">
        <v>225</v>
      </c>
      <c r="B239" s="19" t="s">
        <v>73</v>
      </c>
      <c r="C239" s="45" t="s">
        <v>392</v>
      </c>
    </row>
    <row r="240" spans="1:3" x14ac:dyDescent="0.25">
      <c r="A240" s="44">
        <v>226</v>
      </c>
      <c r="B240" s="19" t="s">
        <v>73</v>
      </c>
      <c r="C240" s="45" t="s">
        <v>392</v>
      </c>
    </row>
    <row r="241" spans="1:3" x14ac:dyDescent="0.25">
      <c r="A241" s="44">
        <v>227</v>
      </c>
      <c r="B241" s="19" t="s">
        <v>73</v>
      </c>
      <c r="C241" s="45" t="s">
        <v>392</v>
      </c>
    </row>
    <row r="242" spans="1:3" x14ac:dyDescent="0.25">
      <c r="A242" s="44">
        <v>228</v>
      </c>
      <c r="B242" s="19" t="s">
        <v>83</v>
      </c>
      <c r="C242" s="45" t="s">
        <v>385</v>
      </c>
    </row>
    <row r="243" spans="1:3" x14ac:dyDescent="0.25">
      <c r="A243" s="44">
        <v>229</v>
      </c>
      <c r="B243" s="19" t="s">
        <v>83</v>
      </c>
      <c r="C243" s="45" t="s">
        <v>385</v>
      </c>
    </row>
    <row r="244" spans="1:3" x14ac:dyDescent="0.25">
      <c r="A244" s="44">
        <v>230</v>
      </c>
      <c r="B244" s="19" t="s">
        <v>73</v>
      </c>
      <c r="C244" s="45" t="s">
        <v>385</v>
      </c>
    </row>
    <row r="245" spans="1:3" x14ac:dyDescent="0.25">
      <c r="A245" s="44">
        <v>231</v>
      </c>
      <c r="B245" s="19" t="s">
        <v>61</v>
      </c>
      <c r="C245" s="45" t="s">
        <v>392</v>
      </c>
    </row>
    <row r="246" spans="1:3" x14ac:dyDescent="0.25">
      <c r="A246" s="44">
        <v>233</v>
      </c>
      <c r="B246" s="19" t="s">
        <v>61</v>
      </c>
      <c r="C246" s="45" t="s">
        <v>392</v>
      </c>
    </row>
    <row r="247" spans="1:3" x14ac:dyDescent="0.25">
      <c r="A247" s="44">
        <v>234</v>
      </c>
      <c r="B247" s="19" t="s">
        <v>61</v>
      </c>
      <c r="C247" s="45" t="s">
        <v>392</v>
      </c>
    </row>
    <row r="248" spans="1:3" x14ac:dyDescent="0.25">
      <c r="A248" s="44">
        <v>235</v>
      </c>
      <c r="B248" s="19" t="s">
        <v>61</v>
      </c>
      <c r="C248" s="45" t="s">
        <v>392</v>
      </c>
    </row>
    <row r="249" spans="1:3" x14ac:dyDescent="0.25">
      <c r="A249" s="44">
        <v>236</v>
      </c>
      <c r="B249" s="19" t="s">
        <v>61</v>
      </c>
      <c r="C249" s="45" t="s">
        <v>392</v>
      </c>
    </row>
    <row r="250" spans="1:3" x14ac:dyDescent="0.25">
      <c r="A250" s="44">
        <v>237</v>
      </c>
      <c r="B250" s="19" t="s">
        <v>61</v>
      </c>
      <c r="C250" s="45" t="s">
        <v>392</v>
      </c>
    </row>
    <row r="251" spans="1:3" x14ac:dyDescent="0.25">
      <c r="A251" s="44">
        <v>238</v>
      </c>
      <c r="B251" s="19" t="s">
        <v>73</v>
      </c>
      <c r="C251" s="45" t="s">
        <v>392</v>
      </c>
    </row>
    <row r="252" spans="1:3" x14ac:dyDescent="0.25">
      <c r="A252" s="44">
        <v>241</v>
      </c>
      <c r="B252" s="19" t="s">
        <v>84</v>
      </c>
      <c r="C252" s="45" t="s">
        <v>392</v>
      </c>
    </row>
    <row r="253" spans="1:3" x14ac:dyDescent="0.25">
      <c r="A253" s="44">
        <v>242</v>
      </c>
      <c r="B253" s="19" t="s">
        <v>85</v>
      </c>
      <c r="C253" s="45" t="s">
        <v>392</v>
      </c>
    </row>
    <row r="254" spans="1:3" x14ac:dyDescent="0.25">
      <c r="A254" s="44">
        <v>243</v>
      </c>
      <c r="B254" s="19" t="s">
        <v>86</v>
      </c>
      <c r="C254" s="45" t="s">
        <v>392</v>
      </c>
    </row>
    <row r="255" spans="1:3" x14ac:dyDescent="0.25">
      <c r="A255" s="44">
        <v>244</v>
      </c>
      <c r="B255" s="19" t="s">
        <v>73</v>
      </c>
      <c r="C255" s="45" t="s">
        <v>392</v>
      </c>
    </row>
    <row r="256" spans="1:3" x14ac:dyDescent="0.25">
      <c r="A256" s="44">
        <v>245</v>
      </c>
      <c r="B256" s="19" t="s">
        <v>85</v>
      </c>
      <c r="C256" s="45" t="s">
        <v>392</v>
      </c>
    </row>
    <row r="257" spans="1:3" x14ac:dyDescent="0.25">
      <c r="A257" s="44">
        <v>246</v>
      </c>
      <c r="B257" s="19" t="s">
        <v>87</v>
      </c>
      <c r="C257" s="45" t="s">
        <v>392</v>
      </c>
    </row>
    <row r="258" spans="1:3" x14ac:dyDescent="0.25">
      <c r="A258" s="44">
        <v>247</v>
      </c>
      <c r="B258" s="19" t="s">
        <v>85</v>
      </c>
      <c r="C258" s="45" t="s">
        <v>392</v>
      </c>
    </row>
    <row r="259" spans="1:3" x14ac:dyDescent="0.25">
      <c r="A259" s="44">
        <v>248</v>
      </c>
      <c r="B259" s="19" t="s">
        <v>73</v>
      </c>
      <c r="C259" s="45" t="s">
        <v>392</v>
      </c>
    </row>
    <row r="260" spans="1:3" x14ac:dyDescent="0.25">
      <c r="A260" s="44">
        <v>249</v>
      </c>
      <c r="B260" s="19" t="s">
        <v>85</v>
      </c>
      <c r="C260" s="45" t="s">
        <v>392</v>
      </c>
    </row>
    <row r="261" spans="1:3" x14ac:dyDescent="0.25">
      <c r="A261" s="44">
        <v>250</v>
      </c>
      <c r="B261" s="19" t="s">
        <v>88</v>
      </c>
      <c r="C261" s="45" t="s">
        <v>385</v>
      </c>
    </row>
    <row r="262" spans="1:3" x14ac:dyDescent="0.25">
      <c r="A262" s="44">
        <v>251</v>
      </c>
      <c r="B262" s="19" t="s">
        <v>88</v>
      </c>
      <c r="C262" s="45" t="s">
        <v>385</v>
      </c>
    </row>
    <row r="263" spans="1:3" x14ac:dyDescent="0.25">
      <c r="A263" s="44">
        <v>252</v>
      </c>
      <c r="B263" s="19" t="s">
        <v>88</v>
      </c>
      <c r="C263" s="45" t="s">
        <v>385</v>
      </c>
    </row>
    <row r="264" spans="1:3" x14ac:dyDescent="0.25">
      <c r="A264" s="44">
        <v>253</v>
      </c>
      <c r="B264" s="19" t="s">
        <v>88</v>
      </c>
      <c r="C264" s="45" t="s">
        <v>385</v>
      </c>
    </row>
    <row r="265" spans="1:3" x14ac:dyDescent="0.25">
      <c r="A265" s="44">
        <v>254</v>
      </c>
      <c r="B265" s="19" t="s">
        <v>89</v>
      </c>
      <c r="C265" s="45" t="s">
        <v>392</v>
      </c>
    </row>
    <row r="266" spans="1:3" x14ac:dyDescent="0.25">
      <c r="A266" s="44">
        <v>255</v>
      </c>
      <c r="B266" s="19" t="s">
        <v>90</v>
      </c>
      <c r="C266" s="45" t="s">
        <v>392</v>
      </c>
    </row>
    <row r="267" spans="1:3" x14ac:dyDescent="0.25">
      <c r="A267" s="44">
        <v>257</v>
      </c>
      <c r="B267" s="19" t="s">
        <v>91</v>
      </c>
      <c r="C267" s="45" t="s">
        <v>392</v>
      </c>
    </row>
    <row r="268" spans="1:3" x14ac:dyDescent="0.25">
      <c r="A268" s="44">
        <v>258</v>
      </c>
      <c r="B268" s="19" t="s">
        <v>92</v>
      </c>
      <c r="C268" s="45" t="s">
        <v>392</v>
      </c>
    </row>
    <row r="269" spans="1:3" x14ac:dyDescent="0.25">
      <c r="A269" s="44">
        <v>259</v>
      </c>
      <c r="B269" s="19" t="s">
        <v>93</v>
      </c>
      <c r="C269" s="45" t="s">
        <v>392</v>
      </c>
    </row>
    <row r="270" spans="1:3" x14ac:dyDescent="0.25">
      <c r="A270" s="44">
        <v>260</v>
      </c>
      <c r="B270" s="19" t="s">
        <v>92</v>
      </c>
      <c r="C270" s="45" t="s">
        <v>392</v>
      </c>
    </row>
    <row r="271" spans="1:3" x14ac:dyDescent="0.25">
      <c r="A271" s="44">
        <v>261</v>
      </c>
      <c r="B271" s="19" t="s">
        <v>92</v>
      </c>
      <c r="C271" s="45" t="s">
        <v>392</v>
      </c>
    </row>
    <row r="272" spans="1:3" x14ac:dyDescent="0.25">
      <c r="A272" s="44">
        <v>262</v>
      </c>
      <c r="B272" s="19" t="s">
        <v>92</v>
      </c>
      <c r="C272" s="45" t="s">
        <v>392</v>
      </c>
    </row>
    <row r="273" spans="1:3" x14ac:dyDescent="0.25">
      <c r="A273" s="44">
        <v>263</v>
      </c>
      <c r="B273" s="19" t="s">
        <v>92</v>
      </c>
      <c r="C273" s="45" t="s">
        <v>392</v>
      </c>
    </row>
    <row r="274" spans="1:3" x14ac:dyDescent="0.25">
      <c r="A274" s="44">
        <v>264</v>
      </c>
      <c r="B274" s="19" t="s">
        <v>92</v>
      </c>
      <c r="C274" s="45" t="s">
        <v>392</v>
      </c>
    </row>
    <row r="275" spans="1:3" x14ac:dyDescent="0.25">
      <c r="A275" s="44">
        <v>265</v>
      </c>
      <c r="B275" s="19" t="s">
        <v>94</v>
      </c>
      <c r="C275" s="45" t="s">
        <v>385</v>
      </c>
    </row>
    <row r="276" spans="1:3" x14ac:dyDescent="0.25">
      <c r="A276" s="44">
        <v>266</v>
      </c>
      <c r="B276" s="19" t="s">
        <v>94</v>
      </c>
      <c r="C276" s="45" t="s">
        <v>385</v>
      </c>
    </row>
    <row r="277" spans="1:3" x14ac:dyDescent="0.25">
      <c r="A277" s="44">
        <v>267</v>
      </c>
      <c r="B277" s="19" t="s">
        <v>94</v>
      </c>
      <c r="C277" s="45" t="s">
        <v>385</v>
      </c>
    </row>
    <row r="278" spans="1:3" x14ac:dyDescent="0.25">
      <c r="A278" s="44">
        <v>268</v>
      </c>
      <c r="B278" s="19" t="s">
        <v>94</v>
      </c>
      <c r="C278" s="45" t="s">
        <v>385</v>
      </c>
    </row>
    <row r="279" spans="1:3" x14ac:dyDescent="0.25">
      <c r="A279" s="44">
        <v>269</v>
      </c>
      <c r="B279" s="19" t="s">
        <v>94</v>
      </c>
      <c r="C279" s="45" t="s">
        <v>385</v>
      </c>
    </row>
    <row r="280" spans="1:3" x14ac:dyDescent="0.25">
      <c r="A280" s="44">
        <v>270</v>
      </c>
      <c r="B280" s="19" t="s">
        <v>94</v>
      </c>
      <c r="C280" s="45" t="s">
        <v>385</v>
      </c>
    </row>
    <row r="281" spans="1:3" x14ac:dyDescent="0.25">
      <c r="A281" s="44">
        <v>271</v>
      </c>
      <c r="B281" s="19" t="s">
        <v>94</v>
      </c>
      <c r="C281" s="45" t="s">
        <v>385</v>
      </c>
    </row>
    <row r="282" spans="1:3" x14ac:dyDescent="0.25">
      <c r="A282" s="44">
        <v>272</v>
      </c>
      <c r="B282" s="19" t="s">
        <v>94</v>
      </c>
      <c r="C282" s="45" t="s">
        <v>385</v>
      </c>
    </row>
    <row r="283" spans="1:3" x14ac:dyDescent="0.25">
      <c r="A283" s="44">
        <v>273</v>
      </c>
      <c r="B283" s="19" t="s">
        <v>94</v>
      </c>
      <c r="C283" s="45" t="s">
        <v>385</v>
      </c>
    </row>
    <row r="284" spans="1:3" x14ac:dyDescent="0.25">
      <c r="A284" s="44">
        <v>274</v>
      </c>
      <c r="B284" s="19" t="s">
        <v>94</v>
      </c>
      <c r="C284" s="45" t="s">
        <v>385</v>
      </c>
    </row>
    <row r="285" spans="1:3" x14ac:dyDescent="0.25">
      <c r="A285" s="44">
        <v>276</v>
      </c>
      <c r="B285" s="19" t="s">
        <v>94</v>
      </c>
      <c r="C285" s="45" t="s">
        <v>385</v>
      </c>
    </row>
    <row r="286" spans="1:3" x14ac:dyDescent="0.25">
      <c r="A286" s="44">
        <v>277</v>
      </c>
      <c r="B286" s="19" t="s">
        <v>95</v>
      </c>
      <c r="C286" s="45" t="s">
        <v>385</v>
      </c>
    </row>
    <row r="287" spans="1:3" x14ac:dyDescent="0.25">
      <c r="A287" s="44">
        <v>278</v>
      </c>
      <c r="B287" s="19" t="s">
        <v>96</v>
      </c>
      <c r="C287" s="45" t="s">
        <v>385</v>
      </c>
    </row>
    <row r="288" spans="1:3" x14ac:dyDescent="0.25">
      <c r="A288" s="44">
        <v>279</v>
      </c>
      <c r="B288" s="19" t="s">
        <v>97</v>
      </c>
      <c r="C288" s="45" t="s">
        <v>385</v>
      </c>
    </row>
    <row r="289" spans="1:3" x14ac:dyDescent="0.25">
      <c r="A289" s="44">
        <v>280</v>
      </c>
      <c r="B289" s="19" t="s">
        <v>98</v>
      </c>
      <c r="C289" s="45" t="s">
        <v>385</v>
      </c>
    </row>
    <row r="290" spans="1:3" x14ac:dyDescent="0.25">
      <c r="A290" s="44">
        <v>281</v>
      </c>
      <c r="B290" s="19" t="s">
        <v>99</v>
      </c>
      <c r="C290" s="45" t="s">
        <v>392</v>
      </c>
    </row>
    <row r="291" spans="1:3" x14ac:dyDescent="0.25">
      <c r="A291" s="44">
        <v>283</v>
      </c>
      <c r="B291" s="19" t="s">
        <v>100</v>
      </c>
      <c r="C291" s="45" t="s">
        <v>392</v>
      </c>
    </row>
    <row r="292" spans="1:3" x14ac:dyDescent="0.25">
      <c r="A292" s="44">
        <v>284</v>
      </c>
      <c r="B292" s="19" t="s">
        <v>42</v>
      </c>
      <c r="C292" s="45" t="s">
        <v>385</v>
      </c>
    </row>
    <row r="293" spans="1:3" x14ac:dyDescent="0.25">
      <c r="A293" s="44">
        <v>285</v>
      </c>
      <c r="B293" s="19" t="s">
        <v>42</v>
      </c>
      <c r="C293" s="45" t="s">
        <v>385</v>
      </c>
    </row>
    <row r="294" spans="1:3" x14ac:dyDescent="0.25">
      <c r="A294" s="44">
        <v>286</v>
      </c>
      <c r="B294" s="19" t="s">
        <v>101</v>
      </c>
      <c r="C294" s="45" t="s">
        <v>385</v>
      </c>
    </row>
    <row r="295" spans="1:3" x14ac:dyDescent="0.25">
      <c r="A295" s="44">
        <v>287</v>
      </c>
      <c r="B295" s="19" t="s">
        <v>102</v>
      </c>
      <c r="C295" s="45" t="s">
        <v>385</v>
      </c>
    </row>
    <row r="296" spans="1:3" x14ac:dyDescent="0.25">
      <c r="A296" s="44">
        <v>288</v>
      </c>
      <c r="B296" s="19" t="s">
        <v>103</v>
      </c>
      <c r="C296" s="45" t="s">
        <v>385</v>
      </c>
    </row>
    <row r="297" spans="1:3" x14ac:dyDescent="0.25">
      <c r="A297" s="44">
        <v>289</v>
      </c>
      <c r="B297" s="19" t="s">
        <v>103</v>
      </c>
      <c r="C297" s="45" t="s">
        <v>385</v>
      </c>
    </row>
    <row r="298" spans="1:3" x14ac:dyDescent="0.25">
      <c r="A298" s="44">
        <v>290</v>
      </c>
      <c r="B298" s="19" t="s">
        <v>103</v>
      </c>
      <c r="C298" s="45" t="s">
        <v>385</v>
      </c>
    </row>
    <row r="299" spans="1:3" x14ac:dyDescent="0.25">
      <c r="A299" s="44">
        <v>291</v>
      </c>
      <c r="B299" s="19" t="s">
        <v>103</v>
      </c>
      <c r="C299" s="45" t="s">
        <v>385</v>
      </c>
    </row>
    <row r="300" spans="1:3" x14ac:dyDescent="0.25">
      <c r="A300" s="44">
        <v>292</v>
      </c>
      <c r="B300" s="19" t="s">
        <v>103</v>
      </c>
      <c r="C300" s="45" t="s">
        <v>385</v>
      </c>
    </row>
    <row r="301" spans="1:3" x14ac:dyDescent="0.25">
      <c r="A301" s="44">
        <v>297</v>
      </c>
      <c r="B301" s="19" t="s">
        <v>103</v>
      </c>
      <c r="C301" s="45" t="s">
        <v>385</v>
      </c>
    </row>
    <row r="302" spans="1:3" x14ac:dyDescent="0.25">
      <c r="A302" s="44">
        <v>298</v>
      </c>
      <c r="B302" s="19" t="s">
        <v>103</v>
      </c>
      <c r="C302" s="45" t="s">
        <v>385</v>
      </c>
    </row>
    <row r="303" spans="1:3" x14ac:dyDescent="0.25">
      <c r="A303" s="44">
        <v>299</v>
      </c>
      <c r="B303" s="19" t="s">
        <v>103</v>
      </c>
      <c r="C303" s="45" t="s">
        <v>385</v>
      </c>
    </row>
    <row r="304" spans="1:3" x14ac:dyDescent="0.25">
      <c r="A304" s="44">
        <v>300</v>
      </c>
      <c r="B304" s="19" t="s">
        <v>104</v>
      </c>
      <c r="C304" s="45" t="s">
        <v>392</v>
      </c>
    </row>
    <row r="305" spans="1:3" x14ac:dyDescent="0.25">
      <c r="A305" s="44">
        <v>301</v>
      </c>
      <c r="B305" s="19" t="s">
        <v>105</v>
      </c>
      <c r="C305" s="45" t="s">
        <v>392</v>
      </c>
    </row>
    <row r="306" spans="1:3" x14ac:dyDescent="0.25">
      <c r="A306" s="44">
        <v>302</v>
      </c>
      <c r="B306" s="19" t="s">
        <v>106</v>
      </c>
      <c r="C306" s="45" t="s">
        <v>392</v>
      </c>
    </row>
    <row r="307" spans="1:3" x14ac:dyDescent="0.25">
      <c r="A307" s="44">
        <v>303</v>
      </c>
      <c r="B307" s="19" t="s">
        <v>103</v>
      </c>
      <c r="C307" s="45" t="s">
        <v>385</v>
      </c>
    </row>
    <row r="308" spans="1:3" x14ac:dyDescent="0.25">
      <c r="A308" s="44">
        <v>304</v>
      </c>
      <c r="B308" s="19" t="s">
        <v>103</v>
      </c>
      <c r="C308" s="45" t="s">
        <v>385</v>
      </c>
    </row>
    <row r="309" spans="1:3" x14ac:dyDescent="0.25">
      <c r="A309" s="44">
        <v>305</v>
      </c>
      <c r="B309" s="19" t="s">
        <v>107</v>
      </c>
      <c r="C309" s="45" t="s">
        <v>392</v>
      </c>
    </row>
    <row r="310" spans="1:3" x14ac:dyDescent="0.25">
      <c r="A310" s="44">
        <v>306</v>
      </c>
      <c r="B310" s="19" t="s">
        <v>107</v>
      </c>
      <c r="C310" s="45" t="s">
        <v>392</v>
      </c>
    </row>
    <row r="311" spans="1:3" x14ac:dyDescent="0.25">
      <c r="A311" s="44">
        <v>307</v>
      </c>
      <c r="B311" s="19" t="s">
        <v>107</v>
      </c>
      <c r="C311" s="45" t="s">
        <v>392</v>
      </c>
    </row>
    <row r="312" spans="1:3" x14ac:dyDescent="0.25">
      <c r="A312" s="44">
        <v>308</v>
      </c>
      <c r="B312" s="19" t="s">
        <v>107</v>
      </c>
      <c r="C312" s="45" t="s">
        <v>392</v>
      </c>
    </row>
    <row r="313" spans="1:3" x14ac:dyDescent="0.25">
      <c r="A313" s="44">
        <v>309</v>
      </c>
      <c r="B313" s="19" t="s">
        <v>108</v>
      </c>
      <c r="C313" s="45" t="s">
        <v>392</v>
      </c>
    </row>
    <row r="314" spans="1:3" x14ac:dyDescent="0.25">
      <c r="A314" s="44">
        <v>310</v>
      </c>
      <c r="B314" s="19" t="s">
        <v>109</v>
      </c>
      <c r="C314" s="45" t="s">
        <v>392</v>
      </c>
    </row>
    <row r="315" spans="1:3" x14ac:dyDescent="0.25">
      <c r="A315" s="44">
        <v>312</v>
      </c>
      <c r="B315" s="19" t="s">
        <v>110</v>
      </c>
      <c r="C315" s="45" t="s">
        <v>385</v>
      </c>
    </row>
    <row r="316" spans="1:3" x14ac:dyDescent="0.25">
      <c r="A316" s="44">
        <v>313</v>
      </c>
      <c r="B316" s="19" t="s">
        <v>111</v>
      </c>
      <c r="C316" s="45" t="s">
        <v>385</v>
      </c>
    </row>
    <row r="317" spans="1:3" x14ac:dyDescent="0.25">
      <c r="A317" s="44">
        <v>314</v>
      </c>
      <c r="B317" s="19" t="s">
        <v>112</v>
      </c>
      <c r="C317" s="45" t="s">
        <v>385</v>
      </c>
    </row>
    <row r="318" spans="1:3" x14ac:dyDescent="0.25">
      <c r="A318" s="44">
        <v>315</v>
      </c>
      <c r="B318" s="19" t="s">
        <v>113</v>
      </c>
      <c r="C318" s="45" t="s">
        <v>385</v>
      </c>
    </row>
    <row r="319" spans="1:3" x14ac:dyDescent="0.25">
      <c r="A319" s="44">
        <v>316</v>
      </c>
      <c r="B319" s="19" t="s">
        <v>114</v>
      </c>
      <c r="C319" s="45" t="s">
        <v>392</v>
      </c>
    </row>
    <row r="320" spans="1:3" x14ac:dyDescent="0.25">
      <c r="A320" s="44">
        <v>317</v>
      </c>
      <c r="B320" s="19" t="s">
        <v>114</v>
      </c>
      <c r="C320" s="45" t="s">
        <v>392</v>
      </c>
    </row>
    <row r="321" spans="1:3" x14ac:dyDescent="0.25">
      <c r="A321" s="44">
        <v>318</v>
      </c>
      <c r="B321" s="19" t="s">
        <v>114</v>
      </c>
      <c r="C321" s="45" t="s">
        <v>392</v>
      </c>
    </row>
    <row r="322" spans="1:3" x14ac:dyDescent="0.25">
      <c r="A322" s="44">
        <v>319</v>
      </c>
      <c r="B322" s="19" t="s">
        <v>115</v>
      </c>
      <c r="C322" s="45" t="s">
        <v>392</v>
      </c>
    </row>
    <row r="323" spans="1:3" x14ac:dyDescent="0.25">
      <c r="A323" s="44">
        <v>320</v>
      </c>
      <c r="B323" s="19" t="s">
        <v>114</v>
      </c>
      <c r="C323" s="45" t="s">
        <v>392</v>
      </c>
    </row>
    <row r="324" spans="1:3" x14ac:dyDescent="0.25">
      <c r="A324" s="44">
        <v>321</v>
      </c>
      <c r="B324" s="19" t="s">
        <v>114</v>
      </c>
      <c r="C324" s="45" t="s">
        <v>392</v>
      </c>
    </row>
    <row r="325" spans="1:3" x14ac:dyDescent="0.25">
      <c r="A325" s="44">
        <v>322</v>
      </c>
      <c r="B325" s="19" t="s">
        <v>114</v>
      </c>
      <c r="C325" s="45" t="s">
        <v>392</v>
      </c>
    </row>
    <row r="326" spans="1:3" x14ac:dyDescent="0.25">
      <c r="A326" s="44">
        <v>323</v>
      </c>
      <c r="B326" s="19" t="s">
        <v>114</v>
      </c>
      <c r="C326" s="45" t="s">
        <v>392</v>
      </c>
    </row>
    <row r="327" spans="1:3" x14ac:dyDescent="0.25">
      <c r="A327" s="44">
        <v>324</v>
      </c>
      <c r="B327" s="19" t="s">
        <v>116</v>
      </c>
      <c r="C327" s="45" t="s">
        <v>392</v>
      </c>
    </row>
    <row r="328" spans="1:3" x14ac:dyDescent="0.25">
      <c r="A328" s="44">
        <v>325</v>
      </c>
      <c r="B328" s="19" t="s">
        <v>117</v>
      </c>
      <c r="C328" s="45" t="s">
        <v>392</v>
      </c>
    </row>
    <row r="329" spans="1:3" x14ac:dyDescent="0.25">
      <c r="A329" s="44">
        <v>326</v>
      </c>
      <c r="B329" s="19" t="s">
        <v>117</v>
      </c>
      <c r="C329" s="45" t="s">
        <v>392</v>
      </c>
    </row>
    <row r="330" spans="1:3" x14ac:dyDescent="0.25">
      <c r="A330" s="44">
        <v>327</v>
      </c>
      <c r="B330" s="19" t="s">
        <v>117</v>
      </c>
      <c r="C330" s="45" t="s">
        <v>392</v>
      </c>
    </row>
    <row r="331" spans="1:3" x14ac:dyDescent="0.25">
      <c r="A331" s="44">
        <v>328</v>
      </c>
      <c r="B331" s="19" t="s">
        <v>117</v>
      </c>
      <c r="C331" s="45" t="s">
        <v>392</v>
      </c>
    </row>
    <row r="332" spans="1:3" x14ac:dyDescent="0.25">
      <c r="A332" s="44">
        <v>329</v>
      </c>
      <c r="B332" s="19" t="s">
        <v>117</v>
      </c>
      <c r="C332" s="45" t="s">
        <v>392</v>
      </c>
    </row>
    <row r="333" spans="1:3" x14ac:dyDescent="0.25">
      <c r="A333" s="44">
        <v>330</v>
      </c>
      <c r="B333" s="19" t="s">
        <v>117</v>
      </c>
      <c r="C333" s="45" t="s">
        <v>392</v>
      </c>
    </row>
    <row r="334" spans="1:3" x14ac:dyDescent="0.25">
      <c r="A334" s="44">
        <v>331</v>
      </c>
      <c r="B334" s="19" t="s">
        <v>117</v>
      </c>
      <c r="C334" s="45" t="s">
        <v>392</v>
      </c>
    </row>
    <row r="335" spans="1:3" x14ac:dyDescent="0.25">
      <c r="A335" s="44">
        <v>332</v>
      </c>
      <c r="B335" s="19" t="s">
        <v>117</v>
      </c>
      <c r="C335" s="45" t="s">
        <v>392</v>
      </c>
    </row>
    <row r="336" spans="1:3" x14ac:dyDescent="0.25">
      <c r="A336" s="44">
        <v>334</v>
      </c>
      <c r="B336" s="19" t="s">
        <v>118</v>
      </c>
      <c r="C336" s="45" t="s">
        <v>392</v>
      </c>
    </row>
    <row r="337" spans="1:3" x14ac:dyDescent="0.25">
      <c r="A337" s="44">
        <v>335</v>
      </c>
      <c r="B337" s="19" t="s">
        <v>119</v>
      </c>
      <c r="C337" s="45" t="s">
        <v>392</v>
      </c>
    </row>
    <row r="338" spans="1:3" x14ac:dyDescent="0.25">
      <c r="A338" s="44">
        <v>336</v>
      </c>
      <c r="B338" s="19" t="s">
        <v>120</v>
      </c>
      <c r="C338" s="45" t="s">
        <v>385</v>
      </c>
    </row>
    <row r="339" spans="1:3" x14ac:dyDescent="0.25">
      <c r="A339" s="44">
        <v>337</v>
      </c>
      <c r="B339" s="19" t="s">
        <v>120</v>
      </c>
      <c r="C339" s="45" t="s">
        <v>385</v>
      </c>
    </row>
    <row r="340" spans="1:3" x14ac:dyDescent="0.25">
      <c r="A340" s="44">
        <v>338</v>
      </c>
      <c r="B340" s="19" t="s">
        <v>121</v>
      </c>
      <c r="C340" s="45" t="s">
        <v>392</v>
      </c>
    </row>
    <row r="341" spans="1:3" x14ac:dyDescent="0.25">
      <c r="A341" s="44">
        <v>339</v>
      </c>
      <c r="B341" s="19" t="s">
        <v>122</v>
      </c>
      <c r="C341" s="45" t="s">
        <v>385</v>
      </c>
    </row>
    <row r="342" spans="1:3" x14ac:dyDescent="0.25">
      <c r="A342" s="44">
        <v>340</v>
      </c>
      <c r="B342" s="19" t="s">
        <v>122</v>
      </c>
      <c r="C342" s="45" t="s">
        <v>385</v>
      </c>
    </row>
    <row r="343" spans="1:3" x14ac:dyDescent="0.25">
      <c r="A343" s="44">
        <v>341</v>
      </c>
      <c r="B343" s="19" t="s">
        <v>122</v>
      </c>
      <c r="C343" s="45" t="s">
        <v>385</v>
      </c>
    </row>
    <row r="344" spans="1:3" x14ac:dyDescent="0.25">
      <c r="A344" s="44">
        <v>342</v>
      </c>
      <c r="B344" s="19" t="s">
        <v>123</v>
      </c>
      <c r="C344" s="45" t="s">
        <v>385</v>
      </c>
    </row>
    <row r="345" spans="1:3" x14ac:dyDescent="0.25">
      <c r="A345" s="44">
        <v>343</v>
      </c>
      <c r="B345" s="19" t="s">
        <v>124</v>
      </c>
      <c r="C345" s="45" t="s">
        <v>385</v>
      </c>
    </row>
    <row r="346" spans="1:3" x14ac:dyDescent="0.25">
      <c r="A346" s="44">
        <v>344</v>
      </c>
      <c r="B346" s="19" t="s">
        <v>125</v>
      </c>
      <c r="C346" s="45" t="s">
        <v>392</v>
      </c>
    </row>
    <row r="347" spans="1:3" x14ac:dyDescent="0.25">
      <c r="A347" s="44">
        <v>345</v>
      </c>
      <c r="B347" s="19" t="s">
        <v>126</v>
      </c>
      <c r="C347" s="45" t="s">
        <v>385</v>
      </c>
    </row>
    <row r="348" spans="1:3" x14ac:dyDescent="0.25">
      <c r="A348" s="44">
        <v>346</v>
      </c>
      <c r="B348" s="19" t="s">
        <v>127</v>
      </c>
      <c r="C348" s="45" t="s">
        <v>385</v>
      </c>
    </row>
    <row r="349" spans="1:3" x14ac:dyDescent="0.25">
      <c r="A349" s="44">
        <v>347</v>
      </c>
      <c r="B349" s="19" t="s">
        <v>128</v>
      </c>
      <c r="C349" s="45" t="s">
        <v>385</v>
      </c>
    </row>
    <row r="350" spans="1:3" x14ac:dyDescent="0.25">
      <c r="A350" s="44">
        <v>348</v>
      </c>
      <c r="B350" s="19" t="s">
        <v>128</v>
      </c>
      <c r="C350" s="45" t="s">
        <v>385</v>
      </c>
    </row>
    <row r="351" spans="1:3" x14ac:dyDescent="0.25">
      <c r="A351" s="44">
        <v>349</v>
      </c>
      <c r="B351" s="19" t="s">
        <v>73</v>
      </c>
      <c r="C351" s="45" t="s">
        <v>392</v>
      </c>
    </row>
    <row r="352" spans="1:3" x14ac:dyDescent="0.25">
      <c r="A352" s="44">
        <v>350</v>
      </c>
      <c r="B352" s="19" t="s">
        <v>129</v>
      </c>
      <c r="C352" s="45" t="s">
        <v>385</v>
      </c>
    </row>
    <row r="353" spans="1:3" x14ac:dyDescent="0.25">
      <c r="A353" s="44">
        <v>351</v>
      </c>
      <c r="B353" s="19" t="s">
        <v>130</v>
      </c>
      <c r="C353" s="45" t="s">
        <v>392</v>
      </c>
    </row>
    <row r="354" spans="1:3" x14ac:dyDescent="0.25">
      <c r="A354" s="44">
        <v>352</v>
      </c>
      <c r="B354" s="19" t="s">
        <v>131</v>
      </c>
      <c r="C354" s="45" t="s">
        <v>392</v>
      </c>
    </row>
    <row r="355" spans="1:3" x14ac:dyDescent="0.25">
      <c r="A355" s="44">
        <v>353</v>
      </c>
      <c r="B355" s="19" t="s">
        <v>132</v>
      </c>
      <c r="C355" s="45" t="s">
        <v>392</v>
      </c>
    </row>
    <row r="356" spans="1:3" x14ac:dyDescent="0.25">
      <c r="A356" s="44">
        <v>354</v>
      </c>
      <c r="B356" s="19" t="s">
        <v>49</v>
      </c>
      <c r="C356" s="45" t="s">
        <v>385</v>
      </c>
    </row>
    <row r="357" spans="1:3" x14ac:dyDescent="0.25">
      <c r="A357" s="44">
        <v>355</v>
      </c>
      <c r="B357" s="19" t="s">
        <v>133</v>
      </c>
      <c r="C357" s="45" t="s">
        <v>392</v>
      </c>
    </row>
    <row r="358" spans="1:3" x14ac:dyDescent="0.25">
      <c r="A358" s="44">
        <v>357</v>
      </c>
      <c r="B358" s="19" t="s">
        <v>134</v>
      </c>
      <c r="C358" s="45" t="s">
        <v>385</v>
      </c>
    </row>
    <row r="359" spans="1:3" x14ac:dyDescent="0.25">
      <c r="A359" s="44">
        <v>358</v>
      </c>
      <c r="B359" s="19" t="s">
        <v>134</v>
      </c>
      <c r="C359" s="45" t="s">
        <v>385</v>
      </c>
    </row>
    <row r="360" spans="1:3" x14ac:dyDescent="0.25">
      <c r="A360" s="44">
        <v>359</v>
      </c>
      <c r="B360" s="19" t="s">
        <v>134</v>
      </c>
      <c r="C360" s="45" t="s">
        <v>385</v>
      </c>
    </row>
    <row r="361" spans="1:3" x14ac:dyDescent="0.25">
      <c r="A361" s="44">
        <v>360</v>
      </c>
      <c r="B361" s="19" t="s">
        <v>134</v>
      </c>
      <c r="C361" s="45" t="s">
        <v>385</v>
      </c>
    </row>
    <row r="362" spans="1:3" x14ac:dyDescent="0.25">
      <c r="A362" s="44">
        <v>361</v>
      </c>
      <c r="B362" s="19" t="s">
        <v>134</v>
      </c>
      <c r="C362" s="45" t="s">
        <v>385</v>
      </c>
    </row>
    <row r="363" spans="1:3" x14ac:dyDescent="0.25">
      <c r="A363" s="44">
        <v>362</v>
      </c>
      <c r="B363" s="19" t="s">
        <v>134</v>
      </c>
      <c r="C363" s="45" t="s">
        <v>385</v>
      </c>
    </row>
    <row r="364" spans="1:3" x14ac:dyDescent="0.25">
      <c r="A364" s="44">
        <v>363</v>
      </c>
      <c r="B364" s="19" t="s">
        <v>134</v>
      </c>
      <c r="C364" s="45" t="s">
        <v>385</v>
      </c>
    </row>
    <row r="365" spans="1:3" x14ac:dyDescent="0.25">
      <c r="A365" s="44">
        <v>364</v>
      </c>
      <c r="B365" s="19" t="s">
        <v>134</v>
      </c>
      <c r="C365" s="45" t="s">
        <v>385</v>
      </c>
    </row>
    <row r="366" spans="1:3" x14ac:dyDescent="0.25">
      <c r="A366" s="44">
        <v>365</v>
      </c>
      <c r="B366" s="19" t="s">
        <v>134</v>
      </c>
      <c r="C366" s="45" t="s">
        <v>385</v>
      </c>
    </row>
    <row r="367" spans="1:3" x14ac:dyDescent="0.25">
      <c r="A367" s="44">
        <v>366</v>
      </c>
      <c r="B367" s="19" t="s">
        <v>134</v>
      </c>
      <c r="C367" s="45" t="s">
        <v>385</v>
      </c>
    </row>
    <row r="368" spans="1:3" x14ac:dyDescent="0.25">
      <c r="A368" s="44">
        <v>367</v>
      </c>
      <c r="B368" s="19" t="s">
        <v>134</v>
      </c>
      <c r="C368" s="45" t="s">
        <v>385</v>
      </c>
    </row>
    <row r="369" spans="1:3" x14ac:dyDescent="0.25">
      <c r="A369" s="44">
        <v>368</v>
      </c>
      <c r="B369" s="19" t="s">
        <v>134</v>
      </c>
      <c r="C369" s="45" t="s">
        <v>385</v>
      </c>
    </row>
    <row r="370" spans="1:3" x14ac:dyDescent="0.25">
      <c r="A370" s="44">
        <v>369</v>
      </c>
      <c r="B370" s="19" t="s">
        <v>134</v>
      </c>
      <c r="C370" s="45" t="s">
        <v>385</v>
      </c>
    </row>
    <row r="371" spans="1:3" x14ac:dyDescent="0.25">
      <c r="A371" s="44">
        <v>370</v>
      </c>
      <c r="B371" s="19" t="s">
        <v>134</v>
      </c>
      <c r="C371" s="45" t="s">
        <v>385</v>
      </c>
    </row>
    <row r="372" spans="1:3" x14ac:dyDescent="0.25">
      <c r="A372" s="44">
        <v>371</v>
      </c>
      <c r="B372" s="19" t="s">
        <v>134</v>
      </c>
      <c r="C372" s="45" t="s">
        <v>385</v>
      </c>
    </row>
    <row r="373" spans="1:3" x14ac:dyDescent="0.25">
      <c r="A373" s="44">
        <v>372</v>
      </c>
      <c r="B373" s="19" t="s">
        <v>114</v>
      </c>
      <c r="C373" s="45" t="s">
        <v>392</v>
      </c>
    </row>
    <row r="374" spans="1:3" x14ac:dyDescent="0.25">
      <c r="A374" s="44">
        <v>373</v>
      </c>
      <c r="B374" s="19" t="s">
        <v>61</v>
      </c>
      <c r="C374" s="45" t="s">
        <v>392</v>
      </c>
    </row>
    <row r="375" spans="1:3" x14ac:dyDescent="0.25">
      <c r="A375" s="44">
        <v>374</v>
      </c>
      <c r="B375" s="19" t="s">
        <v>61</v>
      </c>
      <c r="C375" s="45" t="s">
        <v>392</v>
      </c>
    </row>
    <row r="376" spans="1:3" x14ac:dyDescent="0.25">
      <c r="A376" s="44">
        <v>375</v>
      </c>
      <c r="B376" s="19" t="s">
        <v>61</v>
      </c>
      <c r="C376" s="45" t="s">
        <v>392</v>
      </c>
    </row>
    <row r="377" spans="1:3" x14ac:dyDescent="0.25">
      <c r="A377" s="44">
        <v>376</v>
      </c>
      <c r="B377" s="19" t="s">
        <v>61</v>
      </c>
      <c r="C377" s="45" t="s">
        <v>392</v>
      </c>
    </row>
    <row r="378" spans="1:3" x14ac:dyDescent="0.25">
      <c r="A378" s="44">
        <v>377</v>
      </c>
      <c r="B378" s="19" t="s">
        <v>61</v>
      </c>
      <c r="C378" s="45" t="s">
        <v>392</v>
      </c>
    </row>
    <row r="379" spans="1:3" x14ac:dyDescent="0.25">
      <c r="A379" s="44">
        <v>378</v>
      </c>
      <c r="B379" s="19" t="s">
        <v>61</v>
      </c>
      <c r="C379" s="45" t="s">
        <v>392</v>
      </c>
    </row>
    <row r="380" spans="1:3" x14ac:dyDescent="0.25">
      <c r="A380" s="44">
        <v>380</v>
      </c>
      <c r="B380" s="19" t="s">
        <v>61</v>
      </c>
      <c r="C380" s="45" t="s">
        <v>392</v>
      </c>
    </row>
    <row r="381" spans="1:3" x14ac:dyDescent="0.25">
      <c r="A381" s="44">
        <v>381</v>
      </c>
      <c r="B381" s="19" t="s">
        <v>61</v>
      </c>
      <c r="C381" s="45" t="s">
        <v>392</v>
      </c>
    </row>
    <row r="382" spans="1:3" x14ac:dyDescent="0.25">
      <c r="A382" s="44">
        <v>382</v>
      </c>
      <c r="B382" s="19" t="s">
        <v>61</v>
      </c>
      <c r="C382" s="45" t="s">
        <v>392</v>
      </c>
    </row>
    <row r="383" spans="1:3" x14ac:dyDescent="0.25">
      <c r="A383" s="44">
        <v>384</v>
      </c>
      <c r="B383" s="19" t="s">
        <v>73</v>
      </c>
      <c r="C383" s="45" t="s">
        <v>392</v>
      </c>
    </row>
    <row r="384" spans="1:3" x14ac:dyDescent="0.25">
      <c r="A384" s="44">
        <v>385</v>
      </c>
      <c r="B384" s="19" t="s">
        <v>61</v>
      </c>
      <c r="C384" s="45" t="s">
        <v>392</v>
      </c>
    </row>
    <row r="385" spans="1:3" x14ac:dyDescent="0.25">
      <c r="A385" s="44">
        <v>386</v>
      </c>
      <c r="B385" s="19" t="s">
        <v>42</v>
      </c>
      <c r="C385" s="45" t="s">
        <v>385</v>
      </c>
    </row>
    <row r="386" spans="1:3" x14ac:dyDescent="0.25">
      <c r="A386" s="44">
        <v>387</v>
      </c>
      <c r="B386" s="19" t="s">
        <v>66</v>
      </c>
      <c r="C386" s="45" t="s">
        <v>385</v>
      </c>
    </row>
    <row r="387" spans="1:3" x14ac:dyDescent="0.25">
      <c r="A387" s="44">
        <v>388</v>
      </c>
      <c r="B387" s="19" t="s">
        <v>61</v>
      </c>
      <c r="C387" s="45" t="s">
        <v>392</v>
      </c>
    </row>
    <row r="388" spans="1:3" x14ac:dyDescent="0.25">
      <c r="A388" s="44">
        <v>389</v>
      </c>
      <c r="B388" s="19" t="s">
        <v>52</v>
      </c>
      <c r="C388" s="45" t="s">
        <v>385</v>
      </c>
    </row>
    <row r="389" spans="1:3" x14ac:dyDescent="0.25">
      <c r="A389" s="44">
        <v>390</v>
      </c>
      <c r="B389" s="19" t="s">
        <v>61</v>
      </c>
      <c r="C389" s="45" t="s">
        <v>392</v>
      </c>
    </row>
    <row r="390" spans="1:3" x14ac:dyDescent="0.25">
      <c r="A390" s="44">
        <v>391</v>
      </c>
      <c r="B390" s="19" t="s">
        <v>135</v>
      </c>
      <c r="C390" s="45" t="s">
        <v>385</v>
      </c>
    </row>
    <row r="391" spans="1:3" x14ac:dyDescent="0.25">
      <c r="A391" s="44">
        <v>392</v>
      </c>
      <c r="B391" s="19" t="s">
        <v>136</v>
      </c>
      <c r="C391" s="45" t="s">
        <v>392</v>
      </c>
    </row>
    <row r="392" spans="1:3" x14ac:dyDescent="0.25">
      <c r="A392" s="44">
        <v>393</v>
      </c>
      <c r="B392" s="19" t="s">
        <v>137</v>
      </c>
      <c r="C392" s="45" t="s">
        <v>392</v>
      </c>
    </row>
    <row r="393" spans="1:3" x14ac:dyDescent="0.25">
      <c r="A393" s="44">
        <v>394</v>
      </c>
      <c r="B393" s="19" t="s">
        <v>93</v>
      </c>
      <c r="C393" s="45" t="s">
        <v>392</v>
      </c>
    </row>
    <row r="394" spans="1:3" x14ac:dyDescent="0.25">
      <c r="A394" s="44">
        <v>395</v>
      </c>
      <c r="B394" s="19" t="s">
        <v>138</v>
      </c>
      <c r="C394" s="45" t="s">
        <v>392</v>
      </c>
    </row>
    <row r="395" spans="1:3" x14ac:dyDescent="0.25">
      <c r="A395" s="44">
        <v>396</v>
      </c>
      <c r="B395" s="19" t="s">
        <v>71</v>
      </c>
      <c r="C395" s="45" t="s">
        <v>392</v>
      </c>
    </row>
    <row r="396" spans="1:3" x14ac:dyDescent="0.25">
      <c r="A396" s="44">
        <v>397</v>
      </c>
      <c r="B396" s="19" t="s">
        <v>139</v>
      </c>
      <c r="C396" s="45" t="s">
        <v>392</v>
      </c>
    </row>
    <row r="397" spans="1:3" x14ac:dyDescent="0.25">
      <c r="A397" s="44">
        <v>398</v>
      </c>
      <c r="B397" s="19" t="s">
        <v>140</v>
      </c>
      <c r="C397" s="45" t="s">
        <v>392</v>
      </c>
    </row>
    <row r="398" spans="1:3" x14ac:dyDescent="0.25">
      <c r="A398" s="44">
        <v>399</v>
      </c>
      <c r="B398" s="19" t="s">
        <v>141</v>
      </c>
      <c r="C398" s="45" t="s">
        <v>385</v>
      </c>
    </row>
    <row r="399" spans="1:3" x14ac:dyDescent="0.25">
      <c r="A399" s="44">
        <v>400</v>
      </c>
      <c r="B399" s="19" t="s">
        <v>92</v>
      </c>
      <c r="C399" s="45" t="s">
        <v>392</v>
      </c>
    </row>
    <row r="400" spans="1:3" x14ac:dyDescent="0.25">
      <c r="A400" s="44">
        <v>401</v>
      </c>
      <c r="B400" s="19" t="s">
        <v>142</v>
      </c>
      <c r="C400" s="45" t="s">
        <v>385</v>
      </c>
    </row>
    <row r="401" spans="1:3" x14ac:dyDescent="0.25">
      <c r="A401" s="44">
        <v>403</v>
      </c>
      <c r="B401" s="19" t="s">
        <v>48</v>
      </c>
      <c r="C401" s="45" t="s">
        <v>392</v>
      </c>
    </row>
    <row r="402" spans="1:3" x14ac:dyDescent="0.25">
      <c r="A402" s="44">
        <v>404</v>
      </c>
      <c r="B402" s="19" t="s">
        <v>143</v>
      </c>
      <c r="C402" s="45" t="s">
        <v>392</v>
      </c>
    </row>
    <row r="403" spans="1:3" x14ac:dyDescent="0.25">
      <c r="A403" s="44">
        <v>405</v>
      </c>
      <c r="B403" s="19" t="s">
        <v>144</v>
      </c>
      <c r="C403" s="45" t="s">
        <v>385</v>
      </c>
    </row>
    <row r="404" spans="1:3" x14ac:dyDescent="0.25">
      <c r="A404" s="44">
        <v>406</v>
      </c>
      <c r="B404" s="19" t="s">
        <v>145</v>
      </c>
      <c r="C404" s="45" t="s">
        <v>385</v>
      </c>
    </row>
    <row r="405" spans="1:3" x14ac:dyDescent="0.25">
      <c r="A405" s="44">
        <v>407</v>
      </c>
      <c r="B405" s="19" t="s">
        <v>146</v>
      </c>
      <c r="C405" s="45" t="s">
        <v>385</v>
      </c>
    </row>
    <row r="406" spans="1:3" x14ac:dyDescent="0.25">
      <c r="A406" s="44">
        <v>408</v>
      </c>
      <c r="B406" s="19" t="s">
        <v>147</v>
      </c>
      <c r="C406" s="45" t="s">
        <v>385</v>
      </c>
    </row>
    <row r="407" spans="1:3" x14ac:dyDescent="0.25">
      <c r="A407" s="44">
        <v>409</v>
      </c>
      <c r="B407" s="19" t="s">
        <v>148</v>
      </c>
      <c r="C407" s="45" t="s">
        <v>385</v>
      </c>
    </row>
    <row r="408" spans="1:3" x14ac:dyDescent="0.25">
      <c r="A408" s="44">
        <v>410</v>
      </c>
      <c r="B408" s="19" t="s">
        <v>149</v>
      </c>
      <c r="C408" s="45" t="s">
        <v>385</v>
      </c>
    </row>
    <row r="409" spans="1:3" x14ac:dyDescent="0.25">
      <c r="A409" s="44">
        <v>411</v>
      </c>
      <c r="B409" s="19" t="s">
        <v>150</v>
      </c>
      <c r="C409" s="45" t="s">
        <v>385</v>
      </c>
    </row>
    <row r="410" spans="1:3" x14ac:dyDescent="0.25">
      <c r="A410" s="44">
        <v>412</v>
      </c>
      <c r="B410" s="19" t="s">
        <v>151</v>
      </c>
      <c r="C410" s="45" t="s">
        <v>385</v>
      </c>
    </row>
    <row r="411" spans="1:3" x14ac:dyDescent="0.25">
      <c r="A411" s="44">
        <v>413</v>
      </c>
      <c r="B411" s="19" t="s">
        <v>152</v>
      </c>
      <c r="C411" s="45" t="s">
        <v>385</v>
      </c>
    </row>
    <row r="412" spans="1:3" x14ac:dyDescent="0.25">
      <c r="A412" s="44">
        <v>414</v>
      </c>
      <c r="B412" s="19" t="s">
        <v>153</v>
      </c>
      <c r="C412" s="45" t="s">
        <v>385</v>
      </c>
    </row>
    <row r="413" spans="1:3" x14ac:dyDescent="0.25">
      <c r="A413" s="44">
        <v>415</v>
      </c>
      <c r="B413" s="19" t="s">
        <v>154</v>
      </c>
      <c r="C413" s="45" t="s">
        <v>385</v>
      </c>
    </row>
    <row r="414" spans="1:3" x14ac:dyDescent="0.25">
      <c r="A414" s="44">
        <v>416</v>
      </c>
      <c r="B414" s="19" t="s">
        <v>155</v>
      </c>
      <c r="C414" s="45" t="s">
        <v>385</v>
      </c>
    </row>
    <row r="415" spans="1:3" x14ac:dyDescent="0.25">
      <c r="A415" s="44">
        <v>417</v>
      </c>
      <c r="B415" s="19" t="s">
        <v>156</v>
      </c>
      <c r="C415" s="45" t="s">
        <v>385</v>
      </c>
    </row>
    <row r="416" spans="1:3" x14ac:dyDescent="0.25">
      <c r="A416" s="44">
        <v>418</v>
      </c>
      <c r="B416" s="19" t="s">
        <v>157</v>
      </c>
      <c r="C416" s="45" t="s">
        <v>385</v>
      </c>
    </row>
    <row r="417" spans="1:3" x14ac:dyDescent="0.25">
      <c r="A417" s="44">
        <v>419</v>
      </c>
      <c r="B417" s="19" t="s">
        <v>158</v>
      </c>
      <c r="C417" s="45" t="s">
        <v>385</v>
      </c>
    </row>
    <row r="418" spans="1:3" x14ac:dyDescent="0.25">
      <c r="A418" s="44">
        <v>420</v>
      </c>
      <c r="B418" s="19" t="s">
        <v>159</v>
      </c>
      <c r="C418" s="45" t="s">
        <v>385</v>
      </c>
    </row>
    <row r="419" spans="1:3" x14ac:dyDescent="0.25">
      <c r="A419" s="44">
        <v>421</v>
      </c>
      <c r="B419" s="19" t="s">
        <v>160</v>
      </c>
      <c r="C419" s="45" t="s">
        <v>385</v>
      </c>
    </row>
    <row r="420" spans="1:3" x14ac:dyDescent="0.25">
      <c r="A420" s="44">
        <v>422</v>
      </c>
      <c r="B420" s="19" t="s">
        <v>161</v>
      </c>
      <c r="C420" s="45" t="s">
        <v>385</v>
      </c>
    </row>
    <row r="421" spans="1:3" x14ac:dyDescent="0.25">
      <c r="A421" s="44">
        <v>423</v>
      </c>
      <c r="B421" s="19" t="s">
        <v>162</v>
      </c>
      <c r="C421" s="45" t="s">
        <v>385</v>
      </c>
    </row>
    <row r="422" spans="1:3" x14ac:dyDescent="0.25">
      <c r="A422" s="44">
        <v>424</v>
      </c>
      <c r="B422" s="19" t="s">
        <v>163</v>
      </c>
      <c r="C422" s="45" t="s">
        <v>385</v>
      </c>
    </row>
    <row r="423" spans="1:3" x14ac:dyDescent="0.25">
      <c r="A423" s="44">
        <v>425</v>
      </c>
      <c r="B423" s="19" t="s">
        <v>164</v>
      </c>
      <c r="C423" s="45" t="s">
        <v>392</v>
      </c>
    </row>
    <row r="424" spans="1:3" x14ac:dyDescent="0.25">
      <c r="A424" s="44">
        <v>426</v>
      </c>
      <c r="B424" s="19" t="s">
        <v>73</v>
      </c>
      <c r="C424" s="45" t="s">
        <v>392</v>
      </c>
    </row>
    <row r="425" spans="1:3" x14ac:dyDescent="0.25">
      <c r="A425" s="44">
        <v>427</v>
      </c>
      <c r="B425" s="19" t="s">
        <v>165</v>
      </c>
      <c r="C425" s="45" t="s">
        <v>392</v>
      </c>
    </row>
    <row r="426" spans="1:3" x14ac:dyDescent="0.25">
      <c r="A426" s="44">
        <v>428</v>
      </c>
      <c r="B426" s="19" t="s">
        <v>166</v>
      </c>
      <c r="C426" s="45" t="s">
        <v>167</v>
      </c>
    </row>
    <row r="427" spans="1:3" x14ac:dyDescent="0.25">
      <c r="A427" s="44">
        <v>429</v>
      </c>
      <c r="B427" s="19" t="s">
        <v>168</v>
      </c>
      <c r="C427" s="45" t="s">
        <v>167</v>
      </c>
    </row>
    <row r="428" spans="1:3" x14ac:dyDescent="0.25">
      <c r="A428" s="44">
        <v>430</v>
      </c>
      <c r="B428" s="19" t="s">
        <v>169</v>
      </c>
      <c r="C428" s="45" t="s">
        <v>167</v>
      </c>
    </row>
    <row r="429" spans="1:3" x14ac:dyDescent="0.25">
      <c r="A429" s="44">
        <v>431</v>
      </c>
      <c r="B429" s="19" t="s">
        <v>170</v>
      </c>
      <c r="C429" s="45" t="s">
        <v>167</v>
      </c>
    </row>
    <row r="430" spans="1:3" x14ac:dyDescent="0.25">
      <c r="A430" s="44">
        <v>432</v>
      </c>
      <c r="B430" s="19" t="s">
        <v>73</v>
      </c>
      <c r="C430" s="45" t="s">
        <v>392</v>
      </c>
    </row>
    <row r="431" spans="1:3" x14ac:dyDescent="0.25">
      <c r="A431" s="44">
        <v>434</v>
      </c>
      <c r="B431" s="19" t="s">
        <v>171</v>
      </c>
      <c r="C431" s="45" t="s">
        <v>385</v>
      </c>
    </row>
    <row r="432" spans="1:3" x14ac:dyDescent="0.25">
      <c r="A432" s="44">
        <v>435</v>
      </c>
      <c r="B432" s="19" t="s">
        <v>172</v>
      </c>
      <c r="C432" s="45" t="s">
        <v>392</v>
      </c>
    </row>
    <row r="433" spans="1:3" x14ac:dyDescent="0.25">
      <c r="A433" s="44">
        <v>436</v>
      </c>
      <c r="B433" s="19" t="s">
        <v>173</v>
      </c>
      <c r="C433" s="45" t="s">
        <v>392</v>
      </c>
    </row>
    <row r="434" spans="1:3" x14ac:dyDescent="0.25">
      <c r="A434" s="44">
        <v>437</v>
      </c>
      <c r="B434" s="19" t="s">
        <v>174</v>
      </c>
      <c r="C434" s="45" t="s">
        <v>392</v>
      </c>
    </row>
    <row r="435" spans="1:3" x14ac:dyDescent="0.25">
      <c r="A435" s="44">
        <v>439</v>
      </c>
      <c r="B435" s="19" t="s">
        <v>175</v>
      </c>
      <c r="C435" s="45" t="s">
        <v>392</v>
      </c>
    </row>
    <row r="436" spans="1:3" x14ac:dyDescent="0.25">
      <c r="A436" s="44">
        <v>440</v>
      </c>
      <c r="B436" s="19" t="s">
        <v>176</v>
      </c>
      <c r="C436" s="45" t="s">
        <v>392</v>
      </c>
    </row>
    <row r="437" spans="1:3" x14ac:dyDescent="0.25">
      <c r="A437" s="44">
        <v>441</v>
      </c>
      <c r="B437" s="19" t="s">
        <v>77</v>
      </c>
      <c r="C437" s="45" t="s">
        <v>392</v>
      </c>
    </row>
    <row r="438" spans="1:3" x14ac:dyDescent="0.25">
      <c r="A438" s="44">
        <v>442</v>
      </c>
      <c r="B438" s="19" t="s">
        <v>73</v>
      </c>
      <c r="C438" s="45" t="s">
        <v>392</v>
      </c>
    </row>
    <row r="439" spans="1:3" x14ac:dyDescent="0.25">
      <c r="A439" s="44">
        <v>443</v>
      </c>
      <c r="B439" s="19" t="s">
        <v>114</v>
      </c>
      <c r="C439" s="45" t="s">
        <v>392</v>
      </c>
    </row>
    <row r="440" spans="1:3" x14ac:dyDescent="0.25">
      <c r="A440" s="44">
        <v>444</v>
      </c>
      <c r="B440" s="19" t="s">
        <v>117</v>
      </c>
      <c r="C440" s="45" t="s">
        <v>392</v>
      </c>
    </row>
    <row r="441" spans="1:3" x14ac:dyDescent="0.25">
      <c r="A441" s="44">
        <v>444</v>
      </c>
      <c r="B441" s="19" t="s">
        <v>117</v>
      </c>
      <c r="C441" s="45" t="s">
        <v>392</v>
      </c>
    </row>
    <row r="442" spans="1:3" x14ac:dyDescent="0.25">
      <c r="A442" s="44">
        <v>445</v>
      </c>
      <c r="B442" s="19" t="s">
        <v>177</v>
      </c>
      <c r="C442" s="45" t="s">
        <v>392</v>
      </c>
    </row>
    <row r="443" spans="1:3" x14ac:dyDescent="0.25">
      <c r="A443" s="44">
        <v>446</v>
      </c>
      <c r="B443" s="19" t="s">
        <v>177</v>
      </c>
      <c r="C443" s="45" t="s">
        <v>392</v>
      </c>
    </row>
    <row r="444" spans="1:3" x14ac:dyDescent="0.25">
      <c r="A444" s="44">
        <v>447</v>
      </c>
      <c r="B444" s="19" t="s">
        <v>88</v>
      </c>
      <c r="C444" s="45" t="s">
        <v>392</v>
      </c>
    </row>
    <row r="445" spans="1:3" x14ac:dyDescent="0.25">
      <c r="A445" s="44">
        <v>448</v>
      </c>
      <c r="B445" s="19" t="s">
        <v>88</v>
      </c>
      <c r="C445" s="45" t="s">
        <v>392</v>
      </c>
    </row>
    <row r="446" spans="1:3" x14ac:dyDescent="0.25">
      <c r="A446" s="44">
        <v>449</v>
      </c>
      <c r="B446" s="19" t="s">
        <v>88</v>
      </c>
      <c r="C446" s="45" t="s">
        <v>392</v>
      </c>
    </row>
    <row r="447" spans="1:3" x14ac:dyDescent="0.25">
      <c r="A447" s="44">
        <v>450</v>
      </c>
      <c r="B447" s="19" t="s">
        <v>88</v>
      </c>
      <c r="C447" s="45" t="s">
        <v>392</v>
      </c>
    </row>
    <row r="448" spans="1:3" x14ac:dyDescent="0.25">
      <c r="A448" s="44">
        <v>451</v>
      </c>
      <c r="B448" s="19" t="s">
        <v>88</v>
      </c>
      <c r="C448" s="45" t="s">
        <v>392</v>
      </c>
    </row>
    <row r="449" spans="1:3" x14ac:dyDescent="0.25">
      <c r="A449" s="44">
        <v>452</v>
      </c>
      <c r="B449" s="19" t="s">
        <v>88</v>
      </c>
      <c r="C449" s="45" t="s">
        <v>392</v>
      </c>
    </row>
    <row r="450" spans="1:3" x14ac:dyDescent="0.25">
      <c r="A450" s="44">
        <v>453</v>
      </c>
      <c r="B450" s="19" t="s">
        <v>88</v>
      </c>
      <c r="C450" s="45" t="s">
        <v>392</v>
      </c>
    </row>
    <row r="451" spans="1:3" x14ac:dyDescent="0.25">
      <c r="A451" s="44">
        <v>454</v>
      </c>
      <c r="B451" s="19" t="s">
        <v>88</v>
      </c>
      <c r="C451" s="45" t="s">
        <v>392</v>
      </c>
    </row>
    <row r="452" spans="1:3" x14ac:dyDescent="0.25">
      <c r="A452" s="44">
        <v>455</v>
      </c>
      <c r="B452" s="19" t="s">
        <v>88</v>
      </c>
      <c r="C452" s="45" t="s">
        <v>392</v>
      </c>
    </row>
    <row r="453" spans="1:3" x14ac:dyDescent="0.25">
      <c r="A453" s="44">
        <v>456</v>
      </c>
      <c r="B453" s="19" t="s">
        <v>88</v>
      </c>
      <c r="C453" s="45" t="s">
        <v>392</v>
      </c>
    </row>
    <row r="454" spans="1:3" x14ac:dyDescent="0.25">
      <c r="A454" s="44">
        <v>459</v>
      </c>
      <c r="B454" s="19" t="s">
        <v>88</v>
      </c>
      <c r="C454" s="45" t="s">
        <v>392</v>
      </c>
    </row>
    <row r="455" spans="1:3" x14ac:dyDescent="0.25">
      <c r="A455" s="44">
        <v>460</v>
      </c>
      <c r="B455" s="19" t="s">
        <v>178</v>
      </c>
      <c r="C455" s="45" t="s">
        <v>385</v>
      </c>
    </row>
    <row r="456" spans="1:3" x14ac:dyDescent="0.25">
      <c r="A456" s="44">
        <v>461</v>
      </c>
      <c r="B456" s="19" t="s">
        <v>178</v>
      </c>
      <c r="C456" s="45" t="s">
        <v>385</v>
      </c>
    </row>
    <row r="457" spans="1:3" x14ac:dyDescent="0.25">
      <c r="A457" s="44">
        <v>462</v>
      </c>
      <c r="B457" s="19" t="s">
        <v>179</v>
      </c>
      <c r="C457" s="45" t="s">
        <v>385</v>
      </c>
    </row>
    <row r="458" spans="1:3" x14ac:dyDescent="0.25">
      <c r="A458" s="44">
        <v>463</v>
      </c>
      <c r="B458" s="19" t="s">
        <v>180</v>
      </c>
      <c r="C458" s="45" t="s">
        <v>385</v>
      </c>
    </row>
    <row r="459" spans="1:3" x14ac:dyDescent="0.25">
      <c r="A459" s="44">
        <v>464</v>
      </c>
      <c r="B459" s="19" t="s">
        <v>181</v>
      </c>
      <c r="C459" s="45" t="s">
        <v>392</v>
      </c>
    </row>
    <row r="460" spans="1:3" x14ac:dyDescent="0.25">
      <c r="A460" s="44">
        <v>465</v>
      </c>
      <c r="B460" s="19" t="s">
        <v>182</v>
      </c>
      <c r="C460" s="45" t="s">
        <v>392</v>
      </c>
    </row>
    <row r="461" spans="1:3" x14ac:dyDescent="0.25">
      <c r="A461" s="44">
        <v>466</v>
      </c>
      <c r="B461" s="19" t="s">
        <v>183</v>
      </c>
      <c r="C461" s="45" t="s">
        <v>392</v>
      </c>
    </row>
    <row r="462" spans="1:3" x14ac:dyDescent="0.25">
      <c r="A462" s="44">
        <v>467</v>
      </c>
      <c r="B462" s="19" t="s">
        <v>183</v>
      </c>
      <c r="C462" s="45" t="s">
        <v>392</v>
      </c>
    </row>
    <row r="463" spans="1:3" x14ac:dyDescent="0.25">
      <c r="A463" s="44">
        <v>468</v>
      </c>
      <c r="B463" s="19" t="s">
        <v>183</v>
      </c>
      <c r="C463" s="45" t="s">
        <v>392</v>
      </c>
    </row>
    <row r="464" spans="1:3" x14ac:dyDescent="0.25">
      <c r="A464" s="44">
        <v>469</v>
      </c>
      <c r="B464" s="19" t="s">
        <v>183</v>
      </c>
      <c r="C464" s="45" t="s">
        <v>392</v>
      </c>
    </row>
    <row r="465" spans="1:3" x14ac:dyDescent="0.25">
      <c r="A465" s="44">
        <v>470</v>
      </c>
      <c r="B465" s="19" t="s">
        <v>183</v>
      </c>
      <c r="C465" s="45" t="s">
        <v>392</v>
      </c>
    </row>
    <row r="466" spans="1:3" x14ac:dyDescent="0.25">
      <c r="A466" s="44">
        <v>473</v>
      </c>
      <c r="B466" s="19" t="s">
        <v>184</v>
      </c>
      <c r="C466" s="45" t="s">
        <v>392</v>
      </c>
    </row>
    <row r="467" spans="1:3" x14ac:dyDescent="0.25">
      <c r="A467" s="44">
        <v>474</v>
      </c>
      <c r="B467" s="19" t="s">
        <v>185</v>
      </c>
      <c r="C467" s="45" t="s">
        <v>385</v>
      </c>
    </row>
    <row r="468" spans="1:3" x14ac:dyDescent="0.25">
      <c r="A468" s="44">
        <v>475</v>
      </c>
      <c r="B468" s="19" t="s">
        <v>186</v>
      </c>
      <c r="C468" s="45" t="s">
        <v>392</v>
      </c>
    </row>
    <row r="469" spans="1:3" x14ac:dyDescent="0.25">
      <c r="A469" s="44">
        <v>476</v>
      </c>
      <c r="B469" s="19" t="s">
        <v>187</v>
      </c>
      <c r="C469" s="45" t="s">
        <v>385</v>
      </c>
    </row>
    <row r="470" spans="1:3" x14ac:dyDescent="0.25">
      <c r="A470" s="44">
        <v>477</v>
      </c>
      <c r="B470" s="19" t="s">
        <v>187</v>
      </c>
      <c r="C470" s="45" t="s">
        <v>385</v>
      </c>
    </row>
    <row r="471" spans="1:3" x14ac:dyDescent="0.25">
      <c r="A471" s="44">
        <v>478</v>
      </c>
      <c r="B471" s="19" t="s">
        <v>117</v>
      </c>
      <c r="C471" s="45" t="s">
        <v>392</v>
      </c>
    </row>
    <row r="472" spans="1:3" x14ac:dyDescent="0.25">
      <c r="A472" s="44">
        <v>479</v>
      </c>
      <c r="B472" s="19" t="s">
        <v>175</v>
      </c>
      <c r="C472" s="45" t="s">
        <v>392</v>
      </c>
    </row>
    <row r="473" spans="1:3" x14ac:dyDescent="0.25">
      <c r="A473" s="44">
        <v>480</v>
      </c>
      <c r="B473" s="19" t="s">
        <v>175</v>
      </c>
      <c r="C473" s="45" t="s">
        <v>392</v>
      </c>
    </row>
    <row r="474" spans="1:3" x14ac:dyDescent="0.25">
      <c r="A474" s="44">
        <v>481</v>
      </c>
      <c r="B474" s="19" t="s">
        <v>175</v>
      </c>
      <c r="C474" s="45" t="s">
        <v>392</v>
      </c>
    </row>
    <row r="475" spans="1:3" x14ac:dyDescent="0.25">
      <c r="A475" s="44">
        <v>482</v>
      </c>
      <c r="B475" s="19" t="s">
        <v>188</v>
      </c>
      <c r="C475" s="45" t="s">
        <v>189</v>
      </c>
    </row>
    <row r="476" spans="1:3" x14ac:dyDescent="0.25">
      <c r="A476" s="44">
        <v>483</v>
      </c>
      <c r="B476" s="19" t="s">
        <v>190</v>
      </c>
      <c r="C476" s="45" t="s">
        <v>189</v>
      </c>
    </row>
    <row r="477" spans="1:3" x14ac:dyDescent="0.25">
      <c r="A477" s="44">
        <v>484</v>
      </c>
      <c r="B477" s="19" t="s">
        <v>191</v>
      </c>
      <c r="C477" s="45" t="s">
        <v>189</v>
      </c>
    </row>
    <row r="478" spans="1:3" x14ac:dyDescent="0.25">
      <c r="A478" s="44">
        <v>485</v>
      </c>
      <c r="B478" s="19" t="s">
        <v>192</v>
      </c>
      <c r="C478" s="45" t="s">
        <v>189</v>
      </c>
    </row>
    <row r="479" spans="1:3" x14ac:dyDescent="0.25">
      <c r="A479" s="44">
        <v>486</v>
      </c>
      <c r="B479" s="19" t="s">
        <v>193</v>
      </c>
      <c r="C479" s="45" t="s">
        <v>189</v>
      </c>
    </row>
    <row r="480" spans="1:3" x14ac:dyDescent="0.25">
      <c r="A480" s="44">
        <v>487</v>
      </c>
      <c r="B480" s="19" t="s">
        <v>194</v>
      </c>
      <c r="C480" s="45" t="s">
        <v>189</v>
      </c>
    </row>
    <row r="481" spans="1:3" x14ac:dyDescent="0.25">
      <c r="A481" s="44">
        <v>488</v>
      </c>
      <c r="B481" s="19" t="s">
        <v>195</v>
      </c>
      <c r="C481" s="45" t="s">
        <v>189</v>
      </c>
    </row>
    <row r="482" spans="1:3" x14ac:dyDescent="0.25">
      <c r="A482" s="44">
        <v>489</v>
      </c>
      <c r="B482" s="19" t="s">
        <v>196</v>
      </c>
      <c r="C482" s="45" t="s">
        <v>189</v>
      </c>
    </row>
    <row r="483" spans="1:3" x14ac:dyDescent="0.25">
      <c r="A483" s="44">
        <v>490</v>
      </c>
      <c r="B483" s="19" t="s">
        <v>197</v>
      </c>
      <c r="C483" s="45" t="s">
        <v>189</v>
      </c>
    </row>
    <row r="484" spans="1:3" x14ac:dyDescent="0.25">
      <c r="A484" s="44">
        <v>491</v>
      </c>
      <c r="B484" s="19" t="s">
        <v>198</v>
      </c>
      <c r="C484" s="45" t="s">
        <v>189</v>
      </c>
    </row>
    <row r="485" spans="1:3" x14ac:dyDescent="0.25">
      <c r="A485" s="44">
        <v>492</v>
      </c>
      <c r="B485" s="19" t="s">
        <v>199</v>
      </c>
      <c r="C485" s="45" t="s">
        <v>189</v>
      </c>
    </row>
    <row r="486" spans="1:3" x14ac:dyDescent="0.25">
      <c r="A486" s="44">
        <v>493</v>
      </c>
      <c r="B486" s="19" t="s">
        <v>200</v>
      </c>
      <c r="C486" s="45" t="s">
        <v>189</v>
      </c>
    </row>
    <row r="487" spans="1:3" x14ac:dyDescent="0.25">
      <c r="A487" s="44">
        <v>494</v>
      </c>
      <c r="B487" s="19" t="s">
        <v>201</v>
      </c>
      <c r="C487" s="45" t="s">
        <v>189</v>
      </c>
    </row>
    <row r="488" spans="1:3" x14ac:dyDescent="0.25">
      <c r="A488" s="44">
        <v>495</v>
      </c>
      <c r="B488" s="19" t="s">
        <v>202</v>
      </c>
      <c r="C488" s="45" t="s">
        <v>189</v>
      </c>
    </row>
    <row r="489" spans="1:3" x14ac:dyDescent="0.25">
      <c r="A489" s="44">
        <v>496</v>
      </c>
      <c r="B489" s="19" t="s">
        <v>203</v>
      </c>
      <c r="C489" s="45" t="s">
        <v>189</v>
      </c>
    </row>
    <row r="490" spans="1:3" x14ac:dyDescent="0.25">
      <c r="A490" s="44">
        <v>497</v>
      </c>
      <c r="B490" s="19" t="s">
        <v>204</v>
      </c>
      <c r="C490" s="45" t="s">
        <v>189</v>
      </c>
    </row>
    <row r="491" spans="1:3" x14ac:dyDescent="0.25">
      <c r="A491" s="44">
        <v>498</v>
      </c>
      <c r="B491" s="19" t="s">
        <v>205</v>
      </c>
      <c r="C491" s="45" t="s">
        <v>189</v>
      </c>
    </row>
    <row r="492" spans="1:3" x14ac:dyDescent="0.25">
      <c r="A492" s="44">
        <v>701</v>
      </c>
      <c r="B492" s="19" t="s">
        <v>206</v>
      </c>
      <c r="C492" s="45" t="s">
        <v>385</v>
      </c>
    </row>
    <row r="493" spans="1:3" x14ac:dyDescent="0.25">
      <c r="A493" s="44">
        <v>702</v>
      </c>
      <c r="B493" s="19" t="s">
        <v>206</v>
      </c>
      <c r="C493" s="45" t="s">
        <v>385</v>
      </c>
    </row>
    <row r="494" spans="1:3" x14ac:dyDescent="0.25">
      <c r="A494" s="44">
        <v>703</v>
      </c>
      <c r="B494" s="19" t="s">
        <v>140</v>
      </c>
      <c r="C494" s="45" t="s">
        <v>385</v>
      </c>
    </row>
    <row r="495" spans="1:3" x14ac:dyDescent="0.25">
      <c r="A495" s="44">
        <v>704</v>
      </c>
      <c r="B495" s="19" t="s">
        <v>140</v>
      </c>
      <c r="C495" s="45" t="s">
        <v>385</v>
      </c>
    </row>
    <row r="496" spans="1:3" x14ac:dyDescent="0.25">
      <c r="A496" s="44">
        <v>705</v>
      </c>
      <c r="B496" s="19" t="s">
        <v>140</v>
      </c>
      <c r="C496" s="45" t="s">
        <v>385</v>
      </c>
    </row>
    <row r="497" spans="1:3" x14ac:dyDescent="0.25">
      <c r="A497" s="44">
        <v>706</v>
      </c>
      <c r="B497" s="19" t="s">
        <v>140</v>
      </c>
      <c r="C497" s="45" t="s">
        <v>385</v>
      </c>
    </row>
    <row r="498" spans="1:3" x14ac:dyDescent="0.25">
      <c r="A498" s="44">
        <v>707</v>
      </c>
      <c r="B498" s="19" t="s">
        <v>140</v>
      </c>
      <c r="C498" s="45" t="s">
        <v>385</v>
      </c>
    </row>
    <row r="499" spans="1:3" x14ac:dyDescent="0.25">
      <c r="A499" s="44">
        <v>708</v>
      </c>
      <c r="B499" s="19" t="s">
        <v>140</v>
      </c>
      <c r="C499" s="45" t="s">
        <v>385</v>
      </c>
    </row>
    <row r="500" spans="1:3" x14ac:dyDescent="0.25">
      <c r="A500" s="44">
        <v>709</v>
      </c>
      <c r="B500" s="19" t="s">
        <v>140</v>
      </c>
      <c r="C500" s="45" t="s">
        <v>385</v>
      </c>
    </row>
    <row r="501" spans="1:3" x14ac:dyDescent="0.25">
      <c r="A501" s="44">
        <v>710</v>
      </c>
      <c r="B501" s="19" t="s">
        <v>140</v>
      </c>
      <c r="C501" s="45" t="s">
        <v>385</v>
      </c>
    </row>
    <row r="502" spans="1:3" x14ac:dyDescent="0.25">
      <c r="A502" s="44">
        <v>711</v>
      </c>
      <c r="B502" s="19" t="s">
        <v>140</v>
      </c>
      <c r="C502" s="45" t="s">
        <v>385</v>
      </c>
    </row>
    <row r="503" spans="1:3" x14ac:dyDescent="0.25">
      <c r="A503" s="44">
        <v>712</v>
      </c>
      <c r="B503" s="19" t="s">
        <v>207</v>
      </c>
      <c r="C503" s="45" t="s">
        <v>385</v>
      </c>
    </row>
    <row r="504" spans="1:3" x14ac:dyDescent="0.25">
      <c r="A504" s="44">
        <v>713</v>
      </c>
      <c r="B504" s="19" t="s">
        <v>207</v>
      </c>
      <c r="C504" s="45" t="s">
        <v>385</v>
      </c>
    </row>
    <row r="505" spans="1:3" x14ac:dyDescent="0.25">
      <c r="A505" s="44">
        <v>714</v>
      </c>
      <c r="B505" s="19" t="s">
        <v>207</v>
      </c>
      <c r="C505" s="45" t="s">
        <v>385</v>
      </c>
    </row>
    <row r="506" spans="1:3" x14ac:dyDescent="0.25">
      <c r="A506" s="44">
        <v>715</v>
      </c>
      <c r="B506" s="19" t="s">
        <v>207</v>
      </c>
      <c r="C506" s="45" t="s">
        <v>385</v>
      </c>
    </row>
    <row r="507" spans="1:3" x14ac:dyDescent="0.25">
      <c r="A507" s="44">
        <v>716</v>
      </c>
      <c r="B507" s="19" t="s">
        <v>208</v>
      </c>
      <c r="C507" s="45" t="s">
        <v>385</v>
      </c>
    </row>
    <row r="508" spans="1:3" x14ac:dyDescent="0.25">
      <c r="A508" s="44">
        <v>717</v>
      </c>
      <c r="B508" s="19" t="s">
        <v>208</v>
      </c>
      <c r="C508" s="45" t="s">
        <v>385</v>
      </c>
    </row>
    <row r="509" spans="1:3" x14ac:dyDescent="0.25">
      <c r="A509" s="44">
        <v>718</v>
      </c>
      <c r="B509" s="19" t="s">
        <v>209</v>
      </c>
      <c r="C509" s="45" t="s">
        <v>385</v>
      </c>
    </row>
    <row r="510" spans="1:3" x14ac:dyDescent="0.25">
      <c r="A510" s="44">
        <v>719</v>
      </c>
      <c r="B510" s="19" t="s">
        <v>209</v>
      </c>
      <c r="C510" s="45" t="s">
        <v>385</v>
      </c>
    </row>
    <row r="511" spans="1:3" x14ac:dyDescent="0.25">
      <c r="A511" s="44">
        <v>720</v>
      </c>
      <c r="B511" s="19" t="s">
        <v>74</v>
      </c>
      <c r="C511" s="45" t="s">
        <v>392</v>
      </c>
    </row>
    <row r="512" spans="1:3" x14ac:dyDescent="0.25">
      <c r="A512" s="44">
        <v>721</v>
      </c>
      <c r="B512" s="19" t="s">
        <v>210</v>
      </c>
      <c r="C512" s="45" t="s">
        <v>392</v>
      </c>
    </row>
    <row r="513" spans="1:3" x14ac:dyDescent="0.25">
      <c r="A513" s="44">
        <v>722</v>
      </c>
      <c r="B513" s="19" t="s">
        <v>210</v>
      </c>
      <c r="C513" s="45" t="s">
        <v>392</v>
      </c>
    </row>
    <row r="514" spans="1:3" x14ac:dyDescent="0.25">
      <c r="A514" s="44">
        <v>723</v>
      </c>
      <c r="B514" s="19" t="s">
        <v>210</v>
      </c>
      <c r="C514" s="45" t="s">
        <v>392</v>
      </c>
    </row>
    <row r="515" spans="1:3" x14ac:dyDescent="0.25">
      <c r="A515" s="44">
        <v>724</v>
      </c>
      <c r="B515" s="19" t="s">
        <v>210</v>
      </c>
      <c r="C515" s="45" t="s">
        <v>392</v>
      </c>
    </row>
    <row r="516" spans="1:3" x14ac:dyDescent="0.25">
      <c r="A516" s="44">
        <v>725</v>
      </c>
      <c r="B516" s="19" t="s">
        <v>210</v>
      </c>
      <c r="C516" s="45" t="s">
        <v>392</v>
      </c>
    </row>
    <row r="517" spans="1:3" x14ac:dyDescent="0.25">
      <c r="A517" s="44">
        <v>726</v>
      </c>
      <c r="B517" s="19" t="s">
        <v>210</v>
      </c>
      <c r="C517" s="45" t="s">
        <v>392</v>
      </c>
    </row>
    <row r="518" spans="1:3" x14ac:dyDescent="0.25">
      <c r="A518" s="44">
        <v>727</v>
      </c>
      <c r="B518" s="19" t="s">
        <v>210</v>
      </c>
      <c r="C518" s="45" t="s">
        <v>392</v>
      </c>
    </row>
    <row r="519" spans="1:3" x14ac:dyDescent="0.25">
      <c r="A519" s="44">
        <v>728</v>
      </c>
      <c r="B519" s="19" t="s">
        <v>211</v>
      </c>
      <c r="C519" s="45" t="s">
        <v>392</v>
      </c>
    </row>
    <row r="520" spans="1:3" x14ac:dyDescent="0.25">
      <c r="A520" s="44">
        <v>729</v>
      </c>
      <c r="B520" s="19" t="s">
        <v>210</v>
      </c>
      <c r="C520" s="45" t="s">
        <v>392</v>
      </c>
    </row>
    <row r="521" spans="1:3" x14ac:dyDescent="0.25">
      <c r="A521" s="44">
        <v>730</v>
      </c>
      <c r="B521" s="19" t="s">
        <v>211</v>
      </c>
      <c r="C521" s="45" t="s">
        <v>392</v>
      </c>
    </row>
    <row r="522" spans="1:3" x14ac:dyDescent="0.25">
      <c r="A522" s="44">
        <v>731</v>
      </c>
      <c r="B522" s="19" t="s">
        <v>210</v>
      </c>
      <c r="C522" s="45" t="s">
        <v>392</v>
      </c>
    </row>
    <row r="523" spans="1:3" x14ac:dyDescent="0.25">
      <c r="A523" s="44">
        <v>732</v>
      </c>
      <c r="B523" s="19" t="s">
        <v>211</v>
      </c>
      <c r="C523" s="45" t="s">
        <v>392</v>
      </c>
    </row>
    <row r="524" spans="1:3" x14ac:dyDescent="0.25">
      <c r="A524" s="44">
        <v>733</v>
      </c>
      <c r="B524" s="19" t="s">
        <v>210</v>
      </c>
      <c r="C524" s="45" t="s">
        <v>392</v>
      </c>
    </row>
    <row r="525" spans="1:3" x14ac:dyDescent="0.25">
      <c r="A525" s="44">
        <v>734</v>
      </c>
      <c r="B525" s="19" t="s">
        <v>211</v>
      </c>
      <c r="C525" s="45" t="s">
        <v>392</v>
      </c>
    </row>
    <row r="526" spans="1:3" x14ac:dyDescent="0.25">
      <c r="A526" s="44">
        <v>735</v>
      </c>
      <c r="B526" s="19" t="s">
        <v>210</v>
      </c>
      <c r="C526" s="45" t="s">
        <v>392</v>
      </c>
    </row>
    <row r="527" spans="1:3" x14ac:dyDescent="0.25">
      <c r="A527" s="44">
        <v>736</v>
      </c>
      <c r="B527" s="19" t="s">
        <v>211</v>
      </c>
      <c r="C527" s="45" t="s">
        <v>392</v>
      </c>
    </row>
    <row r="528" spans="1:3" x14ac:dyDescent="0.25">
      <c r="A528" s="44">
        <v>737</v>
      </c>
      <c r="B528" s="19" t="s">
        <v>210</v>
      </c>
      <c r="C528" s="45" t="s">
        <v>392</v>
      </c>
    </row>
    <row r="529" spans="1:3" x14ac:dyDescent="0.25">
      <c r="A529" s="44">
        <v>738</v>
      </c>
      <c r="B529" s="19" t="s">
        <v>211</v>
      </c>
      <c r="C529" s="45" t="s">
        <v>392</v>
      </c>
    </row>
    <row r="530" spans="1:3" x14ac:dyDescent="0.25">
      <c r="A530" s="44">
        <v>739</v>
      </c>
      <c r="B530" s="19" t="s">
        <v>210</v>
      </c>
      <c r="C530" s="45" t="s">
        <v>392</v>
      </c>
    </row>
    <row r="531" spans="1:3" x14ac:dyDescent="0.25">
      <c r="A531" s="44">
        <v>740</v>
      </c>
      <c r="B531" s="19" t="s">
        <v>211</v>
      </c>
      <c r="C531" s="45" t="s">
        <v>392</v>
      </c>
    </row>
    <row r="532" spans="1:3" x14ac:dyDescent="0.25">
      <c r="A532" s="44">
        <v>741</v>
      </c>
      <c r="B532" s="19" t="s">
        <v>210</v>
      </c>
      <c r="C532" s="45" t="s">
        <v>392</v>
      </c>
    </row>
    <row r="533" spans="1:3" x14ac:dyDescent="0.25">
      <c r="A533" s="44">
        <v>742</v>
      </c>
      <c r="B533" s="19" t="s">
        <v>211</v>
      </c>
      <c r="C533" s="45" t="s">
        <v>392</v>
      </c>
    </row>
    <row r="534" spans="1:3" x14ac:dyDescent="0.25">
      <c r="A534" s="44">
        <v>743</v>
      </c>
      <c r="B534" s="19" t="s">
        <v>210</v>
      </c>
      <c r="C534" s="45" t="s">
        <v>392</v>
      </c>
    </row>
    <row r="535" spans="1:3" x14ac:dyDescent="0.25">
      <c r="A535" s="44">
        <v>744</v>
      </c>
      <c r="B535" s="19" t="s">
        <v>211</v>
      </c>
      <c r="C535" s="45" t="s">
        <v>392</v>
      </c>
    </row>
    <row r="536" spans="1:3" x14ac:dyDescent="0.25">
      <c r="A536" s="44">
        <v>745</v>
      </c>
      <c r="B536" s="19" t="s">
        <v>210</v>
      </c>
      <c r="C536" s="45" t="s">
        <v>392</v>
      </c>
    </row>
    <row r="537" spans="1:3" x14ac:dyDescent="0.25">
      <c r="A537" s="44">
        <v>746</v>
      </c>
      <c r="B537" s="19" t="s">
        <v>211</v>
      </c>
      <c r="C537" s="45" t="s">
        <v>392</v>
      </c>
    </row>
    <row r="538" spans="1:3" x14ac:dyDescent="0.25">
      <c r="A538" s="44">
        <v>747</v>
      </c>
      <c r="B538" s="19" t="s">
        <v>210</v>
      </c>
      <c r="C538" s="45" t="s">
        <v>392</v>
      </c>
    </row>
    <row r="539" spans="1:3" x14ac:dyDescent="0.25">
      <c r="A539" s="44">
        <v>748</v>
      </c>
      <c r="B539" s="19" t="s">
        <v>210</v>
      </c>
      <c r="C539" s="45" t="s">
        <v>392</v>
      </c>
    </row>
    <row r="540" spans="1:3" x14ac:dyDescent="0.25">
      <c r="A540" s="44">
        <v>749</v>
      </c>
      <c r="B540" s="19" t="s">
        <v>211</v>
      </c>
      <c r="C540" s="45" t="s">
        <v>392</v>
      </c>
    </row>
    <row r="541" spans="1:3" x14ac:dyDescent="0.25">
      <c r="A541" s="44">
        <v>752</v>
      </c>
      <c r="B541" s="19" t="s">
        <v>210</v>
      </c>
      <c r="C541" s="45" t="s">
        <v>392</v>
      </c>
    </row>
    <row r="542" spans="1:3" x14ac:dyDescent="0.25">
      <c r="A542" s="44">
        <v>753</v>
      </c>
      <c r="B542" s="19" t="s">
        <v>212</v>
      </c>
      <c r="C542" s="45" t="s">
        <v>392</v>
      </c>
    </row>
    <row r="543" spans="1:3" x14ac:dyDescent="0.25">
      <c r="A543" s="44">
        <v>754</v>
      </c>
      <c r="B543" s="19" t="s">
        <v>210</v>
      </c>
      <c r="C543" s="45" t="s">
        <v>392</v>
      </c>
    </row>
    <row r="544" spans="1:3" x14ac:dyDescent="0.25">
      <c r="A544" s="44">
        <v>755</v>
      </c>
      <c r="B544" s="19" t="s">
        <v>212</v>
      </c>
      <c r="C544" s="45" t="s">
        <v>392</v>
      </c>
    </row>
    <row r="545" spans="1:3" x14ac:dyDescent="0.25">
      <c r="A545" s="44">
        <v>756</v>
      </c>
      <c r="B545" s="19" t="s">
        <v>210</v>
      </c>
      <c r="C545" s="45" t="s">
        <v>392</v>
      </c>
    </row>
    <row r="546" spans="1:3" x14ac:dyDescent="0.25">
      <c r="A546" s="44">
        <v>757</v>
      </c>
      <c r="B546" s="19" t="s">
        <v>212</v>
      </c>
      <c r="C546" s="45" t="s">
        <v>392</v>
      </c>
    </row>
    <row r="547" spans="1:3" x14ac:dyDescent="0.25">
      <c r="A547" s="44">
        <v>758</v>
      </c>
      <c r="B547" s="19" t="s">
        <v>210</v>
      </c>
      <c r="C547" s="45" t="s">
        <v>392</v>
      </c>
    </row>
    <row r="548" spans="1:3" x14ac:dyDescent="0.25">
      <c r="A548" s="44">
        <v>759</v>
      </c>
      <c r="B548" s="19" t="s">
        <v>212</v>
      </c>
      <c r="C548" s="45" t="s">
        <v>392</v>
      </c>
    </row>
    <row r="549" spans="1:3" x14ac:dyDescent="0.25">
      <c r="A549" s="44">
        <v>760</v>
      </c>
      <c r="B549" s="19" t="s">
        <v>210</v>
      </c>
      <c r="C549" s="45" t="s">
        <v>392</v>
      </c>
    </row>
    <row r="550" spans="1:3" x14ac:dyDescent="0.25">
      <c r="A550" s="44">
        <v>761</v>
      </c>
      <c r="B550" s="19" t="s">
        <v>212</v>
      </c>
      <c r="C550" s="45" t="s">
        <v>392</v>
      </c>
    </row>
    <row r="551" spans="1:3" x14ac:dyDescent="0.25">
      <c r="A551" s="44">
        <v>762</v>
      </c>
      <c r="B551" s="19" t="s">
        <v>210</v>
      </c>
      <c r="C551" s="45" t="s">
        <v>392</v>
      </c>
    </row>
    <row r="552" spans="1:3" x14ac:dyDescent="0.25">
      <c r="A552" s="44">
        <v>763</v>
      </c>
      <c r="B552" s="19" t="s">
        <v>212</v>
      </c>
      <c r="C552" s="45" t="s">
        <v>392</v>
      </c>
    </row>
    <row r="553" spans="1:3" x14ac:dyDescent="0.25">
      <c r="A553" s="44">
        <v>764</v>
      </c>
      <c r="B553" s="19" t="s">
        <v>210</v>
      </c>
      <c r="C553" s="45" t="s">
        <v>392</v>
      </c>
    </row>
    <row r="554" spans="1:3" x14ac:dyDescent="0.25">
      <c r="A554" s="44">
        <v>765</v>
      </c>
      <c r="B554" s="19" t="s">
        <v>212</v>
      </c>
      <c r="C554" s="45" t="s">
        <v>392</v>
      </c>
    </row>
    <row r="555" spans="1:3" x14ac:dyDescent="0.25">
      <c r="A555" s="44">
        <v>766</v>
      </c>
      <c r="B555" s="19" t="s">
        <v>210</v>
      </c>
      <c r="C555" s="45" t="s">
        <v>392</v>
      </c>
    </row>
    <row r="556" spans="1:3" x14ac:dyDescent="0.25">
      <c r="A556" s="44">
        <v>767</v>
      </c>
      <c r="B556" s="19" t="s">
        <v>212</v>
      </c>
      <c r="C556" s="45" t="s">
        <v>392</v>
      </c>
    </row>
    <row r="557" spans="1:3" x14ac:dyDescent="0.25">
      <c r="A557" s="44">
        <v>768</v>
      </c>
      <c r="B557" s="19" t="s">
        <v>210</v>
      </c>
      <c r="C557" s="45" t="s">
        <v>392</v>
      </c>
    </row>
    <row r="558" spans="1:3" x14ac:dyDescent="0.25">
      <c r="A558" s="44">
        <v>769</v>
      </c>
      <c r="B558" s="19" t="s">
        <v>212</v>
      </c>
      <c r="C558" s="45" t="s">
        <v>392</v>
      </c>
    </row>
    <row r="559" spans="1:3" x14ac:dyDescent="0.25">
      <c r="A559" s="44">
        <v>770</v>
      </c>
      <c r="B559" s="19" t="s">
        <v>213</v>
      </c>
      <c r="C559" s="45" t="s">
        <v>392</v>
      </c>
    </row>
    <row r="560" spans="1:3" x14ac:dyDescent="0.25">
      <c r="A560" s="44">
        <v>775</v>
      </c>
      <c r="B560" s="19" t="s">
        <v>214</v>
      </c>
      <c r="C560" s="45" t="s">
        <v>385</v>
      </c>
    </row>
    <row r="561" spans="1:3" x14ac:dyDescent="0.25">
      <c r="A561" s="44">
        <v>776</v>
      </c>
      <c r="B561" s="19" t="s">
        <v>214</v>
      </c>
      <c r="C561" s="45" t="s">
        <v>385</v>
      </c>
    </row>
    <row r="562" spans="1:3" x14ac:dyDescent="0.25">
      <c r="A562" s="44">
        <v>781</v>
      </c>
      <c r="B562" s="19" t="s">
        <v>210</v>
      </c>
      <c r="C562" s="45" t="s">
        <v>385</v>
      </c>
    </row>
    <row r="563" spans="1:3" x14ac:dyDescent="0.25">
      <c r="A563" s="44">
        <v>782</v>
      </c>
      <c r="B563" s="19" t="s">
        <v>210</v>
      </c>
      <c r="C563" s="45" t="s">
        <v>392</v>
      </c>
    </row>
    <row r="564" spans="1:3" x14ac:dyDescent="0.25">
      <c r="A564" s="44">
        <v>783</v>
      </c>
      <c r="B564" s="19" t="s">
        <v>210</v>
      </c>
      <c r="C564" s="45" t="s">
        <v>392</v>
      </c>
    </row>
    <row r="565" spans="1:3" x14ac:dyDescent="0.25">
      <c r="A565" s="44">
        <v>784</v>
      </c>
      <c r="B565" s="19" t="s">
        <v>210</v>
      </c>
      <c r="C565" s="45" t="s">
        <v>392</v>
      </c>
    </row>
    <row r="566" spans="1:3" x14ac:dyDescent="0.25">
      <c r="A566" s="44">
        <v>785</v>
      </c>
      <c r="B566" s="19" t="s">
        <v>210</v>
      </c>
      <c r="C566" s="45" t="s">
        <v>392</v>
      </c>
    </row>
    <row r="567" spans="1:3" x14ac:dyDescent="0.25">
      <c r="A567" s="44">
        <v>786</v>
      </c>
      <c r="B567" s="19" t="s">
        <v>210</v>
      </c>
      <c r="C567" s="45" t="s">
        <v>392</v>
      </c>
    </row>
    <row r="568" spans="1:3" x14ac:dyDescent="0.25">
      <c r="A568" s="44">
        <v>787</v>
      </c>
      <c r="B568" s="19" t="s">
        <v>215</v>
      </c>
      <c r="C568" s="45" t="s">
        <v>392</v>
      </c>
    </row>
    <row r="569" spans="1:3" x14ac:dyDescent="0.25">
      <c r="A569" s="44">
        <v>788</v>
      </c>
      <c r="B569" s="19" t="s">
        <v>216</v>
      </c>
      <c r="C569" s="45" t="s">
        <v>392</v>
      </c>
    </row>
    <row r="570" spans="1:3" x14ac:dyDescent="0.25">
      <c r="A570" s="44">
        <v>789</v>
      </c>
      <c r="B570" s="19" t="s">
        <v>217</v>
      </c>
      <c r="C570" s="45" t="s">
        <v>392</v>
      </c>
    </row>
    <row r="571" spans="1:3" x14ac:dyDescent="0.25">
      <c r="A571" s="44">
        <v>790</v>
      </c>
      <c r="B571" s="19" t="s">
        <v>218</v>
      </c>
      <c r="C571" s="45" t="s">
        <v>392</v>
      </c>
    </row>
    <row r="572" spans="1:3" x14ac:dyDescent="0.25">
      <c r="A572" s="44">
        <v>791</v>
      </c>
      <c r="B572" s="19" t="s">
        <v>219</v>
      </c>
      <c r="C572" s="45" t="s">
        <v>392</v>
      </c>
    </row>
    <row r="573" spans="1:3" x14ac:dyDescent="0.25">
      <c r="A573" s="44">
        <v>792</v>
      </c>
      <c r="B573" s="19" t="s">
        <v>220</v>
      </c>
      <c r="C573" s="45" t="s">
        <v>392</v>
      </c>
    </row>
    <row r="574" spans="1:3" x14ac:dyDescent="0.25">
      <c r="A574" s="44">
        <v>793</v>
      </c>
      <c r="B574" s="19" t="s">
        <v>210</v>
      </c>
      <c r="C574" s="45" t="s">
        <v>392</v>
      </c>
    </row>
    <row r="575" spans="1:3" x14ac:dyDescent="0.25">
      <c r="A575" s="44">
        <v>794</v>
      </c>
      <c r="B575" s="19" t="s">
        <v>211</v>
      </c>
      <c r="C575" s="45" t="s">
        <v>392</v>
      </c>
    </row>
    <row r="576" spans="1:3" x14ac:dyDescent="0.25">
      <c r="A576" s="44">
        <v>801</v>
      </c>
      <c r="B576" s="19" t="s">
        <v>137</v>
      </c>
      <c r="C576" s="45" t="s">
        <v>392</v>
      </c>
    </row>
    <row r="577" spans="1:3" x14ac:dyDescent="0.25">
      <c r="A577" s="44">
        <v>802</v>
      </c>
      <c r="B577" s="19" t="s">
        <v>221</v>
      </c>
      <c r="C577" s="45" t="s">
        <v>392</v>
      </c>
    </row>
    <row r="578" spans="1:3" x14ac:dyDescent="0.25">
      <c r="A578" s="44">
        <v>803</v>
      </c>
      <c r="B578" s="19" t="s">
        <v>222</v>
      </c>
      <c r="C578" s="45" t="s">
        <v>385</v>
      </c>
    </row>
    <row r="579" spans="1:3" x14ac:dyDescent="0.25">
      <c r="A579" s="44">
        <v>804</v>
      </c>
      <c r="B579" s="19" t="s">
        <v>221</v>
      </c>
      <c r="C579" s="45" t="s">
        <v>392</v>
      </c>
    </row>
    <row r="580" spans="1:3" x14ac:dyDescent="0.25">
      <c r="A580" s="44">
        <v>805</v>
      </c>
      <c r="B580" s="19" t="s">
        <v>222</v>
      </c>
      <c r="C580" s="45" t="s">
        <v>385</v>
      </c>
    </row>
    <row r="581" spans="1:3" x14ac:dyDescent="0.25">
      <c r="A581" s="44">
        <v>806</v>
      </c>
      <c r="B581" s="19" t="s">
        <v>221</v>
      </c>
      <c r="C581" s="45" t="s">
        <v>392</v>
      </c>
    </row>
    <row r="582" spans="1:3" x14ac:dyDescent="0.25">
      <c r="A582" s="44">
        <v>807</v>
      </c>
      <c r="B582" s="19" t="s">
        <v>222</v>
      </c>
      <c r="C582" s="45" t="s">
        <v>385</v>
      </c>
    </row>
    <row r="583" spans="1:3" x14ac:dyDescent="0.25">
      <c r="A583" s="44">
        <v>808</v>
      </c>
      <c r="B583" s="19" t="s">
        <v>221</v>
      </c>
      <c r="C583" s="45" t="s">
        <v>392</v>
      </c>
    </row>
    <row r="584" spans="1:3" x14ac:dyDescent="0.25">
      <c r="A584" s="44">
        <v>809</v>
      </c>
      <c r="B584" s="19" t="s">
        <v>222</v>
      </c>
      <c r="C584" s="45" t="s">
        <v>385</v>
      </c>
    </row>
    <row r="585" spans="1:3" x14ac:dyDescent="0.25">
      <c r="A585" s="44">
        <v>810</v>
      </c>
      <c r="B585" s="19" t="s">
        <v>221</v>
      </c>
      <c r="C585" s="45" t="s">
        <v>392</v>
      </c>
    </row>
    <row r="586" spans="1:3" x14ac:dyDescent="0.25">
      <c r="A586" s="44">
        <v>811</v>
      </c>
      <c r="B586" s="19" t="s">
        <v>222</v>
      </c>
      <c r="C586" s="45" t="s">
        <v>385</v>
      </c>
    </row>
    <row r="587" spans="1:3" x14ac:dyDescent="0.25">
      <c r="A587" s="44">
        <v>812</v>
      </c>
      <c r="B587" s="19" t="s">
        <v>221</v>
      </c>
      <c r="C587" s="45" t="s">
        <v>392</v>
      </c>
    </row>
    <row r="588" spans="1:3" x14ac:dyDescent="0.25">
      <c r="A588" s="44">
        <v>813</v>
      </c>
      <c r="B588" s="19" t="s">
        <v>222</v>
      </c>
      <c r="C588" s="45" t="s">
        <v>385</v>
      </c>
    </row>
    <row r="589" spans="1:3" x14ac:dyDescent="0.25">
      <c r="A589" s="44">
        <v>814</v>
      </c>
      <c r="B589" s="19" t="s">
        <v>221</v>
      </c>
      <c r="C589" s="45" t="s">
        <v>392</v>
      </c>
    </row>
    <row r="590" spans="1:3" x14ac:dyDescent="0.25">
      <c r="A590" s="44">
        <v>815</v>
      </c>
      <c r="B590" s="19" t="s">
        <v>222</v>
      </c>
      <c r="C590" s="45" t="s">
        <v>385</v>
      </c>
    </row>
    <row r="591" spans="1:3" x14ac:dyDescent="0.25">
      <c r="A591" s="44">
        <v>816</v>
      </c>
      <c r="B591" s="19" t="s">
        <v>221</v>
      </c>
      <c r="C591" s="45" t="s">
        <v>392</v>
      </c>
    </row>
    <row r="592" spans="1:3" x14ac:dyDescent="0.25">
      <c r="A592" s="44">
        <v>817</v>
      </c>
      <c r="B592" s="19" t="s">
        <v>222</v>
      </c>
      <c r="C592" s="45" t="s">
        <v>385</v>
      </c>
    </row>
    <row r="593" spans="1:3" x14ac:dyDescent="0.25">
      <c r="A593" s="44">
        <v>818</v>
      </c>
      <c r="B593" s="19" t="s">
        <v>221</v>
      </c>
      <c r="C593" s="45" t="s">
        <v>392</v>
      </c>
    </row>
    <row r="594" spans="1:3" x14ac:dyDescent="0.25">
      <c r="A594" s="44">
        <v>819</v>
      </c>
      <c r="B594" s="19" t="s">
        <v>222</v>
      </c>
      <c r="C594" s="45" t="s">
        <v>385</v>
      </c>
    </row>
    <row r="595" spans="1:3" x14ac:dyDescent="0.25">
      <c r="A595" s="44">
        <v>820</v>
      </c>
      <c r="B595" s="19" t="s">
        <v>221</v>
      </c>
      <c r="C595" s="45" t="s">
        <v>392</v>
      </c>
    </row>
    <row r="596" spans="1:3" x14ac:dyDescent="0.25">
      <c r="A596" s="44">
        <v>821</v>
      </c>
      <c r="B596" s="19" t="s">
        <v>222</v>
      </c>
      <c r="C596" s="45" t="s">
        <v>385</v>
      </c>
    </row>
    <row r="597" spans="1:3" x14ac:dyDescent="0.25">
      <c r="A597" s="44">
        <v>822</v>
      </c>
      <c r="B597" s="19" t="s">
        <v>221</v>
      </c>
      <c r="C597" s="45" t="s">
        <v>392</v>
      </c>
    </row>
    <row r="598" spans="1:3" x14ac:dyDescent="0.25">
      <c r="A598" s="44">
        <v>823</v>
      </c>
      <c r="B598" s="19" t="s">
        <v>222</v>
      </c>
      <c r="C598" s="45" t="s">
        <v>385</v>
      </c>
    </row>
    <row r="599" spans="1:3" x14ac:dyDescent="0.25">
      <c r="A599" s="44">
        <v>824</v>
      </c>
      <c r="B599" s="19" t="s">
        <v>221</v>
      </c>
      <c r="C599" s="45" t="s">
        <v>392</v>
      </c>
    </row>
    <row r="600" spans="1:3" x14ac:dyDescent="0.25">
      <c r="A600" s="44">
        <v>825</v>
      </c>
      <c r="B600" s="19" t="s">
        <v>222</v>
      </c>
      <c r="C600" s="45" t="s">
        <v>385</v>
      </c>
    </row>
    <row r="601" spans="1:3" x14ac:dyDescent="0.25">
      <c r="A601" s="44">
        <v>826</v>
      </c>
      <c r="B601" s="19" t="s">
        <v>221</v>
      </c>
      <c r="C601" s="45" t="s">
        <v>392</v>
      </c>
    </row>
    <row r="602" spans="1:3" x14ac:dyDescent="0.25">
      <c r="A602" s="44">
        <v>827</v>
      </c>
      <c r="B602" s="19" t="s">
        <v>222</v>
      </c>
      <c r="C602" s="45" t="s">
        <v>385</v>
      </c>
    </row>
    <row r="603" spans="1:3" x14ac:dyDescent="0.25">
      <c r="A603" s="44">
        <v>828</v>
      </c>
      <c r="B603" s="19" t="s">
        <v>221</v>
      </c>
      <c r="C603" s="45" t="s">
        <v>392</v>
      </c>
    </row>
    <row r="604" spans="1:3" x14ac:dyDescent="0.25">
      <c r="A604" s="44">
        <v>829</v>
      </c>
      <c r="B604" s="19" t="s">
        <v>222</v>
      </c>
      <c r="C604" s="45" t="s">
        <v>385</v>
      </c>
    </row>
    <row r="605" spans="1:3" x14ac:dyDescent="0.25">
      <c r="A605" s="44">
        <v>830</v>
      </c>
      <c r="B605" s="19" t="s">
        <v>221</v>
      </c>
      <c r="C605" s="45" t="s">
        <v>392</v>
      </c>
    </row>
    <row r="606" spans="1:3" x14ac:dyDescent="0.25">
      <c r="A606" s="44">
        <v>831</v>
      </c>
      <c r="B606" s="19" t="s">
        <v>222</v>
      </c>
      <c r="C606" s="45" t="s">
        <v>385</v>
      </c>
    </row>
    <row r="607" spans="1:3" x14ac:dyDescent="0.25">
      <c r="A607" s="44">
        <v>832</v>
      </c>
      <c r="B607" s="19" t="s">
        <v>221</v>
      </c>
      <c r="C607" s="45" t="s">
        <v>392</v>
      </c>
    </row>
    <row r="608" spans="1:3" x14ac:dyDescent="0.25">
      <c r="A608" s="44">
        <v>833</v>
      </c>
      <c r="B608" s="19" t="s">
        <v>222</v>
      </c>
      <c r="C608" s="45" t="s">
        <v>385</v>
      </c>
    </row>
    <row r="609" spans="1:3" x14ac:dyDescent="0.25">
      <c r="A609" s="44">
        <v>834</v>
      </c>
      <c r="B609" s="19" t="s">
        <v>221</v>
      </c>
      <c r="C609" s="45" t="s">
        <v>392</v>
      </c>
    </row>
    <row r="610" spans="1:3" x14ac:dyDescent="0.25">
      <c r="A610" s="44">
        <v>835</v>
      </c>
      <c r="B610" s="19" t="s">
        <v>222</v>
      </c>
      <c r="C610" s="45" t="s">
        <v>385</v>
      </c>
    </row>
    <row r="611" spans="1:3" x14ac:dyDescent="0.25">
      <c r="A611" s="44">
        <v>836</v>
      </c>
      <c r="B611" s="19" t="s">
        <v>221</v>
      </c>
      <c r="C611" s="45" t="s">
        <v>392</v>
      </c>
    </row>
    <row r="612" spans="1:3" x14ac:dyDescent="0.25">
      <c r="A612" s="44">
        <v>837</v>
      </c>
      <c r="B612" s="19" t="s">
        <v>222</v>
      </c>
      <c r="C612" s="45" t="s">
        <v>385</v>
      </c>
    </row>
    <row r="613" spans="1:3" x14ac:dyDescent="0.25">
      <c r="A613" s="44">
        <v>838</v>
      </c>
      <c r="B613" s="19" t="s">
        <v>221</v>
      </c>
      <c r="C613" s="45" t="s">
        <v>392</v>
      </c>
    </row>
    <row r="614" spans="1:3" x14ac:dyDescent="0.25">
      <c r="A614" s="44">
        <v>839</v>
      </c>
      <c r="B614" s="19" t="s">
        <v>222</v>
      </c>
      <c r="C614" s="45" t="s">
        <v>385</v>
      </c>
    </row>
    <row r="615" spans="1:3" x14ac:dyDescent="0.25">
      <c r="A615" s="44">
        <v>840</v>
      </c>
      <c r="B615" s="19" t="s">
        <v>221</v>
      </c>
      <c r="C615" s="45" t="s">
        <v>392</v>
      </c>
    </row>
    <row r="616" spans="1:3" x14ac:dyDescent="0.25">
      <c r="A616" s="44">
        <v>841</v>
      </c>
      <c r="B616" s="19" t="s">
        <v>222</v>
      </c>
      <c r="C616" s="45" t="s">
        <v>385</v>
      </c>
    </row>
    <row r="617" spans="1:3" x14ac:dyDescent="0.25">
      <c r="A617" s="44">
        <v>842</v>
      </c>
      <c r="B617" s="19" t="s">
        <v>221</v>
      </c>
      <c r="C617" s="45" t="s">
        <v>392</v>
      </c>
    </row>
    <row r="618" spans="1:3" x14ac:dyDescent="0.25">
      <c r="A618" s="44">
        <v>843</v>
      </c>
      <c r="B618" s="19" t="s">
        <v>222</v>
      </c>
      <c r="C618" s="45" t="s">
        <v>385</v>
      </c>
    </row>
    <row r="619" spans="1:3" x14ac:dyDescent="0.25">
      <c r="A619" s="44">
        <v>844</v>
      </c>
      <c r="B619" s="19" t="s">
        <v>221</v>
      </c>
      <c r="C619" s="45" t="s">
        <v>392</v>
      </c>
    </row>
    <row r="620" spans="1:3" x14ac:dyDescent="0.25">
      <c r="A620" s="44">
        <v>845</v>
      </c>
      <c r="B620" s="19" t="s">
        <v>222</v>
      </c>
      <c r="C620" s="45" t="s">
        <v>385</v>
      </c>
    </row>
    <row r="621" spans="1:3" x14ac:dyDescent="0.25">
      <c r="A621" s="44">
        <v>846</v>
      </c>
      <c r="B621" s="19" t="s">
        <v>221</v>
      </c>
      <c r="C621" s="45" t="s">
        <v>392</v>
      </c>
    </row>
    <row r="622" spans="1:3" x14ac:dyDescent="0.25">
      <c r="A622" s="44">
        <v>847</v>
      </c>
      <c r="B622" s="19" t="s">
        <v>222</v>
      </c>
      <c r="C622" s="45" t="s">
        <v>385</v>
      </c>
    </row>
    <row r="623" spans="1:3" x14ac:dyDescent="0.25">
      <c r="A623" s="44">
        <v>848</v>
      </c>
      <c r="B623" s="19" t="s">
        <v>221</v>
      </c>
      <c r="C623" s="45" t="s">
        <v>392</v>
      </c>
    </row>
    <row r="624" spans="1:3" x14ac:dyDescent="0.25">
      <c r="A624" s="44">
        <v>849</v>
      </c>
      <c r="B624" s="19" t="s">
        <v>222</v>
      </c>
      <c r="C624" s="45" t="s">
        <v>385</v>
      </c>
    </row>
    <row r="625" spans="1:3" x14ac:dyDescent="0.25">
      <c r="A625" s="44">
        <v>850</v>
      </c>
      <c r="B625" s="19" t="s">
        <v>222</v>
      </c>
      <c r="C625" s="45" t="s">
        <v>385</v>
      </c>
    </row>
    <row r="626" spans="1:3" x14ac:dyDescent="0.25">
      <c r="A626" s="44">
        <v>851</v>
      </c>
      <c r="B626" s="19" t="s">
        <v>222</v>
      </c>
      <c r="C626" s="45" t="s">
        <v>385</v>
      </c>
    </row>
    <row r="627" spans="1:3" x14ac:dyDescent="0.25">
      <c r="A627" s="44">
        <v>852</v>
      </c>
      <c r="B627" s="19" t="s">
        <v>221</v>
      </c>
      <c r="C627" s="45" t="s">
        <v>392</v>
      </c>
    </row>
    <row r="628" spans="1:3" x14ac:dyDescent="0.25">
      <c r="A628" s="44">
        <v>853</v>
      </c>
      <c r="B628" s="19" t="s">
        <v>221</v>
      </c>
      <c r="C628" s="45" t="s">
        <v>392</v>
      </c>
    </row>
    <row r="629" spans="1:3" x14ac:dyDescent="0.25">
      <c r="A629" s="44">
        <v>854</v>
      </c>
      <c r="B629" s="19" t="s">
        <v>221</v>
      </c>
      <c r="C629" s="45" t="s">
        <v>392</v>
      </c>
    </row>
    <row r="630" spans="1:3" x14ac:dyDescent="0.25">
      <c r="A630" s="44">
        <v>855</v>
      </c>
      <c r="B630" s="19" t="s">
        <v>221</v>
      </c>
      <c r="C630" s="45" t="s">
        <v>392</v>
      </c>
    </row>
    <row r="631" spans="1:3" x14ac:dyDescent="0.25">
      <c r="A631" s="44">
        <v>856</v>
      </c>
      <c r="B631" s="19" t="s">
        <v>221</v>
      </c>
      <c r="C631" s="45" t="s">
        <v>392</v>
      </c>
    </row>
    <row r="632" spans="1:3" x14ac:dyDescent="0.25">
      <c r="A632" s="44">
        <v>857</v>
      </c>
      <c r="B632" s="19" t="s">
        <v>221</v>
      </c>
      <c r="C632" s="45" t="s">
        <v>392</v>
      </c>
    </row>
    <row r="633" spans="1:3" x14ac:dyDescent="0.25">
      <c r="A633" s="44">
        <v>858</v>
      </c>
      <c r="B633" s="19" t="s">
        <v>221</v>
      </c>
      <c r="C633" s="45" t="s">
        <v>392</v>
      </c>
    </row>
    <row r="634" spans="1:3" x14ac:dyDescent="0.25">
      <c r="A634" s="44">
        <v>859</v>
      </c>
      <c r="B634" s="19" t="s">
        <v>221</v>
      </c>
      <c r="C634" s="45" t="s">
        <v>392</v>
      </c>
    </row>
    <row r="635" spans="1:3" x14ac:dyDescent="0.25">
      <c r="A635" s="44">
        <v>860</v>
      </c>
      <c r="B635" s="19" t="s">
        <v>221</v>
      </c>
      <c r="C635" s="45" t="s">
        <v>392</v>
      </c>
    </row>
    <row r="636" spans="1:3" x14ac:dyDescent="0.25">
      <c r="A636" s="44">
        <v>861</v>
      </c>
      <c r="B636" s="19" t="s">
        <v>221</v>
      </c>
      <c r="C636" s="45" t="s">
        <v>392</v>
      </c>
    </row>
    <row r="637" spans="1:3" x14ac:dyDescent="0.25">
      <c r="A637" s="44">
        <v>862</v>
      </c>
      <c r="B637" s="19" t="s">
        <v>221</v>
      </c>
      <c r="C637" s="45" t="s">
        <v>392</v>
      </c>
    </row>
    <row r="638" spans="1:3" x14ac:dyDescent="0.25">
      <c r="A638" s="44">
        <v>863</v>
      </c>
      <c r="B638" s="19" t="s">
        <v>221</v>
      </c>
      <c r="C638" s="45" t="s">
        <v>392</v>
      </c>
    </row>
    <row r="639" spans="1:3" x14ac:dyDescent="0.25">
      <c r="A639" s="44">
        <v>864</v>
      </c>
      <c r="B639" s="19" t="s">
        <v>221</v>
      </c>
      <c r="C639" s="45" t="s">
        <v>392</v>
      </c>
    </row>
    <row r="640" spans="1:3" x14ac:dyDescent="0.25">
      <c r="A640" s="44">
        <v>865</v>
      </c>
      <c r="B640" s="19" t="s">
        <v>221</v>
      </c>
      <c r="C640" s="45" t="s">
        <v>392</v>
      </c>
    </row>
    <row r="641" spans="1:3" x14ac:dyDescent="0.25">
      <c r="A641" s="44">
        <v>866</v>
      </c>
      <c r="B641" s="19" t="s">
        <v>222</v>
      </c>
      <c r="C641" s="45" t="s">
        <v>385</v>
      </c>
    </row>
    <row r="642" spans="1:3" x14ac:dyDescent="0.25">
      <c r="A642" s="44">
        <v>867</v>
      </c>
      <c r="B642" s="19" t="s">
        <v>221</v>
      </c>
      <c r="C642" s="45" t="s">
        <v>392</v>
      </c>
    </row>
    <row r="643" spans="1:3" x14ac:dyDescent="0.25">
      <c r="A643" s="44">
        <v>868</v>
      </c>
      <c r="B643" s="19" t="s">
        <v>222</v>
      </c>
      <c r="C643" s="45" t="s">
        <v>385</v>
      </c>
    </row>
    <row r="644" spans="1:3" x14ac:dyDescent="0.25">
      <c r="A644" s="44">
        <v>869</v>
      </c>
      <c r="B644" s="19" t="s">
        <v>221</v>
      </c>
      <c r="C644" s="45" t="s">
        <v>392</v>
      </c>
    </row>
    <row r="645" spans="1:3" x14ac:dyDescent="0.25">
      <c r="A645" s="44">
        <v>870</v>
      </c>
      <c r="B645" s="19" t="s">
        <v>222</v>
      </c>
      <c r="C645" s="45" t="s">
        <v>385</v>
      </c>
    </row>
    <row r="646" spans="1:3" x14ac:dyDescent="0.25">
      <c r="A646" s="44">
        <v>871</v>
      </c>
      <c r="B646" s="19" t="s">
        <v>221</v>
      </c>
      <c r="C646" s="45" t="s">
        <v>392</v>
      </c>
    </row>
    <row r="647" spans="1:3" x14ac:dyDescent="0.25">
      <c r="A647" s="44">
        <v>872</v>
      </c>
      <c r="B647" s="19" t="s">
        <v>222</v>
      </c>
      <c r="C647" s="45" t="s">
        <v>385</v>
      </c>
    </row>
    <row r="648" spans="1:3" x14ac:dyDescent="0.25">
      <c r="A648" s="44">
        <v>873</v>
      </c>
      <c r="B648" s="19" t="s">
        <v>221</v>
      </c>
      <c r="C648" s="45" t="s">
        <v>392</v>
      </c>
    </row>
    <row r="649" spans="1:3" x14ac:dyDescent="0.25">
      <c r="A649" s="44">
        <v>874</v>
      </c>
      <c r="B649" s="19" t="s">
        <v>222</v>
      </c>
      <c r="C649" s="45" t="s">
        <v>385</v>
      </c>
    </row>
    <row r="650" spans="1:3" x14ac:dyDescent="0.25">
      <c r="A650" s="44">
        <v>875</v>
      </c>
      <c r="B650" s="19" t="s">
        <v>221</v>
      </c>
      <c r="C650" s="45" t="s">
        <v>392</v>
      </c>
    </row>
    <row r="651" spans="1:3" x14ac:dyDescent="0.25">
      <c r="A651" s="44">
        <v>876</v>
      </c>
      <c r="B651" s="19" t="s">
        <v>222</v>
      </c>
      <c r="C651" s="45" t="s">
        <v>385</v>
      </c>
    </row>
    <row r="652" spans="1:3" x14ac:dyDescent="0.25">
      <c r="A652" s="44">
        <v>877</v>
      </c>
      <c r="B652" s="19" t="s">
        <v>221</v>
      </c>
      <c r="C652" s="45" t="s">
        <v>392</v>
      </c>
    </row>
    <row r="653" spans="1:3" x14ac:dyDescent="0.25">
      <c r="A653" s="44">
        <v>878</v>
      </c>
      <c r="B653" s="19" t="s">
        <v>222</v>
      </c>
      <c r="C653" s="45" t="s">
        <v>385</v>
      </c>
    </row>
    <row r="654" spans="1:3" x14ac:dyDescent="0.25">
      <c r="A654" s="44">
        <v>879</v>
      </c>
      <c r="B654" s="19" t="s">
        <v>221</v>
      </c>
      <c r="C654" s="45" t="s">
        <v>392</v>
      </c>
    </row>
    <row r="655" spans="1:3" x14ac:dyDescent="0.25">
      <c r="A655" s="44">
        <v>880</v>
      </c>
      <c r="B655" s="19" t="s">
        <v>222</v>
      </c>
      <c r="C655" s="45" t="s">
        <v>385</v>
      </c>
    </row>
    <row r="656" spans="1:3" x14ac:dyDescent="0.25">
      <c r="A656" s="44">
        <v>881</v>
      </c>
      <c r="B656" s="19" t="s">
        <v>221</v>
      </c>
      <c r="C656" s="45" t="s">
        <v>392</v>
      </c>
    </row>
    <row r="657" spans="1:3" x14ac:dyDescent="0.25">
      <c r="A657" s="44">
        <v>882</v>
      </c>
      <c r="B657" s="19" t="s">
        <v>222</v>
      </c>
      <c r="C657" s="45" t="s">
        <v>385</v>
      </c>
    </row>
    <row r="658" spans="1:3" x14ac:dyDescent="0.25">
      <c r="A658" s="44">
        <v>883</v>
      </c>
      <c r="B658" s="19" t="s">
        <v>221</v>
      </c>
      <c r="C658" s="45" t="s">
        <v>392</v>
      </c>
    </row>
    <row r="659" spans="1:3" x14ac:dyDescent="0.25">
      <c r="A659" s="44">
        <v>884</v>
      </c>
      <c r="B659" s="19" t="s">
        <v>222</v>
      </c>
      <c r="C659" s="45" t="s">
        <v>385</v>
      </c>
    </row>
    <row r="660" spans="1:3" x14ac:dyDescent="0.25">
      <c r="A660" s="44">
        <v>885</v>
      </c>
      <c r="B660" s="19" t="s">
        <v>221</v>
      </c>
      <c r="C660" s="45" t="s">
        <v>392</v>
      </c>
    </row>
    <row r="661" spans="1:3" x14ac:dyDescent="0.25">
      <c r="A661" s="44">
        <v>886</v>
      </c>
      <c r="B661" s="19" t="s">
        <v>222</v>
      </c>
      <c r="C661" s="45" t="s">
        <v>385</v>
      </c>
    </row>
    <row r="662" spans="1:3" x14ac:dyDescent="0.25">
      <c r="A662" s="44">
        <v>887</v>
      </c>
      <c r="B662" s="19" t="s">
        <v>221</v>
      </c>
      <c r="C662" s="45" t="s">
        <v>392</v>
      </c>
    </row>
    <row r="663" spans="1:3" x14ac:dyDescent="0.25">
      <c r="A663" s="44">
        <v>888</v>
      </c>
      <c r="B663" s="19" t="s">
        <v>222</v>
      </c>
      <c r="C663" s="45" t="s">
        <v>385</v>
      </c>
    </row>
    <row r="664" spans="1:3" x14ac:dyDescent="0.25">
      <c r="A664" s="44">
        <v>889</v>
      </c>
      <c r="B664" s="19" t="s">
        <v>221</v>
      </c>
      <c r="C664" s="45" t="s">
        <v>392</v>
      </c>
    </row>
    <row r="665" spans="1:3" x14ac:dyDescent="0.25">
      <c r="A665" s="44">
        <v>890</v>
      </c>
      <c r="B665" s="19" t="s">
        <v>222</v>
      </c>
      <c r="C665" s="45" t="s">
        <v>385</v>
      </c>
    </row>
    <row r="666" spans="1:3" x14ac:dyDescent="0.25">
      <c r="A666" s="44">
        <v>891</v>
      </c>
      <c r="B666" s="19" t="s">
        <v>222</v>
      </c>
      <c r="C666" s="45" t="s">
        <v>385</v>
      </c>
    </row>
    <row r="667" spans="1:3" x14ac:dyDescent="0.25">
      <c r="A667" s="44">
        <v>892</v>
      </c>
      <c r="B667" s="19" t="s">
        <v>222</v>
      </c>
      <c r="C667" s="45" t="s">
        <v>385</v>
      </c>
    </row>
    <row r="668" spans="1:3" x14ac:dyDescent="0.25">
      <c r="A668" s="44">
        <v>893</v>
      </c>
      <c r="B668" s="19" t="s">
        <v>222</v>
      </c>
      <c r="C668" s="45" t="s">
        <v>385</v>
      </c>
    </row>
    <row r="669" spans="1:3" x14ac:dyDescent="0.25">
      <c r="A669" s="44">
        <v>894</v>
      </c>
      <c r="B669" s="19" t="s">
        <v>179</v>
      </c>
      <c r="C669" s="45" t="s">
        <v>385</v>
      </c>
    </row>
    <row r="670" spans="1:3" x14ac:dyDescent="0.25">
      <c r="A670" s="44">
        <v>895</v>
      </c>
      <c r="B670" s="19" t="s">
        <v>179</v>
      </c>
      <c r="C670" s="45" t="s">
        <v>385</v>
      </c>
    </row>
    <row r="671" spans="1:3" x14ac:dyDescent="0.25">
      <c r="A671" s="44">
        <v>896</v>
      </c>
      <c r="B671" s="19" t="s">
        <v>179</v>
      </c>
      <c r="C671" s="45" t="s">
        <v>385</v>
      </c>
    </row>
    <row r="672" spans="1:3" x14ac:dyDescent="0.25">
      <c r="A672" s="44">
        <v>897</v>
      </c>
      <c r="B672" s="19" t="s">
        <v>222</v>
      </c>
      <c r="C672" s="45" t="s">
        <v>385</v>
      </c>
    </row>
    <row r="673" spans="1:3" x14ac:dyDescent="0.25">
      <c r="A673" s="44">
        <v>898</v>
      </c>
      <c r="B673" s="19" t="s">
        <v>222</v>
      </c>
      <c r="C673" s="45" t="s">
        <v>385</v>
      </c>
    </row>
    <row r="674" spans="1:3" x14ac:dyDescent="0.25">
      <c r="A674" s="44">
        <v>899</v>
      </c>
      <c r="B674" s="19" t="s">
        <v>223</v>
      </c>
      <c r="C674" s="45" t="s">
        <v>385</v>
      </c>
    </row>
    <row r="675" spans="1:3" x14ac:dyDescent="0.25">
      <c r="A675" s="44">
        <v>900</v>
      </c>
      <c r="B675" s="19" t="s">
        <v>223</v>
      </c>
      <c r="C675" s="45" t="s">
        <v>385</v>
      </c>
    </row>
    <row r="676" spans="1:3" x14ac:dyDescent="0.25">
      <c r="A676" s="44">
        <v>901</v>
      </c>
      <c r="B676" s="19" t="s">
        <v>223</v>
      </c>
      <c r="C676" s="45" t="s">
        <v>385</v>
      </c>
    </row>
    <row r="677" spans="1:3" x14ac:dyDescent="0.25">
      <c r="A677" s="44">
        <v>902</v>
      </c>
      <c r="B677" s="19" t="s">
        <v>223</v>
      </c>
      <c r="C677" s="45" t="s">
        <v>385</v>
      </c>
    </row>
    <row r="678" spans="1:3" x14ac:dyDescent="0.25">
      <c r="A678" s="44">
        <v>903</v>
      </c>
      <c r="B678" s="19" t="s">
        <v>223</v>
      </c>
      <c r="C678" s="45" t="s">
        <v>385</v>
      </c>
    </row>
    <row r="679" spans="1:3" x14ac:dyDescent="0.25">
      <c r="A679" s="44">
        <v>904</v>
      </c>
      <c r="B679" s="19" t="s">
        <v>224</v>
      </c>
      <c r="C679" s="45" t="s">
        <v>385</v>
      </c>
    </row>
    <row r="680" spans="1:3" x14ac:dyDescent="0.25">
      <c r="A680" s="44">
        <v>905</v>
      </c>
      <c r="B680" s="19" t="s">
        <v>224</v>
      </c>
      <c r="C680" s="45" t="s">
        <v>385</v>
      </c>
    </row>
    <row r="681" spans="1:3" x14ac:dyDescent="0.25">
      <c r="A681" s="44">
        <v>906</v>
      </c>
      <c r="B681" s="19" t="s">
        <v>224</v>
      </c>
      <c r="C681" s="45" t="s">
        <v>385</v>
      </c>
    </row>
    <row r="682" spans="1:3" x14ac:dyDescent="0.25">
      <c r="A682" s="44">
        <v>907</v>
      </c>
      <c r="B682" s="19" t="s">
        <v>225</v>
      </c>
      <c r="C682" s="45" t="s">
        <v>385</v>
      </c>
    </row>
    <row r="683" spans="1:3" x14ac:dyDescent="0.25">
      <c r="A683" s="44">
        <v>908</v>
      </c>
      <c r="B683" s="19" t="s">
        <v>225</v>
      </c>
      <c r="C683" s="45" t="s">
        <v>385</v>
      </c>
    </row>
    <row r="684" spans="1:3" x14ac:dyDescent="0.25">
      <c r="A684" s="44">
        <v>909</v>
      </c>
      <c r="B684" s="19" t="s">
        <v>225</v>
      </c>
      <c r="C684" s="45" t="s">
        <v>385</v>
      </c>
    </row>
    <row r="685" spans="1:3" x14ac:dyDescent="0.25">
      <c r="A685" s="44">
        <v>910</v>
      </c>
      <c r="B685" s="19" t="s">
        <v>225</v>
      </c>
      <c r="C685" s="45" t="s">
        <v>385</v>
      </c>
    </row>
    <row r="686" spans="1:3" x14ac:dyDescent="0.25">
      <c r="A686" s="44">
        <v>911</v>
      </c>
      <c r="B686" s="19" t="s">
        <v>225</v>
      </c>
      <c r="C686" s="45" t="s">
        <v>385</v>
      </c>
    </row>
    <row r="687" spans="1:3" x14ac:dyDescent="0.25">
      <c r="A687" s="44">
        <v>912</v>
      </c>
      <c r="B687" s="19" t="s">
        <v>225</v>
      </c>
      <c r="C687" s="45" t="s">
        <v>385</v>
      </c>
    </row>
    <row r="688" spans="1:3" x14ac:dyDescent="0.25">
      <c r="A688" s="44">
        <v>913</v>
      </c>
      <c r="B688" s="19" t="s">
        <v>225</v>
      </c>
      <c r="C688" s="45" t="s">
        <v>385</v>
      </c>
    </row>
    <row r="689" spans="1:3" x14ac:dyDescent="0.25">
      <c r="A689" s="44">
        <v>914</v>
      </c>
      <c r="B689" s="19" t="s">
        <v>226</v>
      </c>
      <c r="C689" s="45" t="s">
        <v>392</v>
      </c>
    </row>
    <row r="690" spans="1:3" x14ac:dyDescent="0.25">
      <c r="A690" s="44">
        <v>915</v>
      </c>
      <c r="B690" s="19" t="s">
        <v>179</v>
      </c>
      <c r="C690" s="45" t="s">
        <v>392</v>
      </c>
    </row>
    <row r="691" spans="1:3" x14ac:dyDescent="0.25">
      <c r="A691" s="44">
        <v>916</v>
      </c>
      <c r="B691" s="19" t="s">
        <v>179</v>
      </c>
      <c r="C691" s="45" t="s">
        <v>392</v>
      </c>
    </row>
    <row r="692" spans="1:3" x14ac:dyDescent="0.25">
      <c r="A692" s="44">
        <v>917</v>
      </c>
      <c r="B692" s="19" t="s">
        <v>179</v>
      </c>
      <c r="C692" s="45" t="s">
        <v>392</v>
      </c>
    </row>
    <row r="693" spans="1:3" x14ac:dyDescent="0.25">
      <c r="A693" s="44">
        <v>918</v>
      </c>
      <c r="B693" s="19" t="s">
        <v>114</v>
      </c>
      <c r="C693" s="45" t="s">
        <v>392</v>
      </c>
    </row>
    <row r="694" spans="1:3" x14ac:dyDescent="0.25">
      <c r="A694" s="44">
        <v>919</v>
      </c>
      <c r="B694" s="19" t="s">
        <v>227</v>
      </c>
      <c r="C694" s="45" t="s">
        <v>392</v>
      </c>
    </row>
    <row r="695" spans="1:3" x14ac:dyDescent="0.25">
      <c r="A695" s="44">
        <v>920</v>
      </c>
      <c r="B695" s="19" t="s">
        <v>227</v>
      </c>
      <c r="C695" s="45" t="s">
        <v>392</v>
      </c>
    </row>
    <row r="696" spans="1:3" x14ac:dyDescent="0.25">
      <c r="A696" s="44">
        <v>922</v>
      </c>
      <c r="B696" s="19" t="s">
        <v>137</v>
      </c>
      <c r="C696" s="45" t="s">
        <v>392</v>
      </c>
    </row>
    <row r="697" spans="1:3" x14ac:dyDescent="0.25">
      <c r="A697" s="44">
        <v>923</v>
      </c>
      <c r="B697" s="19" t="s">
        <v>137</v>
      </c>
      <c r="C697" s="45" t="s">
        <v>392</v>
      </c>
    </row>
    <row r="698" spans="1:3" x14ac:dyDescent="0.25">
      <c r="A698" s="44">
        <v>924</v>
      </c>
      <c r="B698" s="19" t="s">
        <v>137</v>
      </c>
      <c r="C698" s="45" t="s">
        <v>392</v>
      </c>
    </row>
    <row r="699" spans="1:3" x14ac:dyDescent="0.25">
      <c r="A699" s="44">
        <v>925</v>
      </c>
      <c r="B699" s="19" t="s">
        <v>228</v>
      </c>
      <c r="C699" s="45" t="s">
        <v>167</v>
      </c>
    </row>
    <row r="700" spans="1:3" x14ac:dyDescent="0.25">
      <c r="A700" s="44">
        <v>926</v>
      </c>
      <c r="B700" s="19" t="s">
        <v>168</v>
      </c>
      <c r="C700" s="45" t="s">
        <v>167</v>
      </c>
    </row>
    <row r="701" spans="1:3" x14ac:dyDescent="0.25">
      <c r="A701" s="44">
        <v>927</v>
      </c>
      <c r="B701" s="19" t="s">
        <v>170</v>
      </c>
      <c r="C701" s="45" t="s">
        <v>167</v>
      </c>
    </row>
    <row r="702" spans="1:3" x14ac:dyDescent="0.25">
      <c r="A702" s="44">
        <v>928</v>
      </c>
      <c r="B702" s="19" t="s">
        <v>169</v>
      </c>
      <c r="C702" s="45" t="s">
        <v>167</v>
      </c>
    </row>
    <row r="703" spans="1:3" x14ac:dyDescent="0.25">
      <c r="A703" s="44">
        <v>929</v>
      </c>
      <c r="B703" s="19" t="s">
        <v>223</v>
      </c>
      <c r="C703" s="45" t="s">
        <v>385</v>
      </c>
    </row>
    <row r="704" spans="1:3" x14ac:dyDescent="0.25">
      <c r="A704" s="44">
        <v>930</v>
      </c>
      <c r="B704" s="19" t="s">
        <v>223</v>
      </c>
      <c r="C704" s="45" t="s">
        <v>385</v>
      </c>
    </row>
    <row r="705" spans="1:3" x14ac:dyDescent="0.25">
      <c r="A705" s="44">
        <v>931</v>
      </c>
      <c r="B705" s="19" t="s">
        <v>223</v>
      </c>
      <c r="C705" s="45" t="s">
        <v>385</v>
      </c>
    </row>
    <row r="706" spans="1:3" x14ac:dyDescent="0.25">
      <c r="A706" s="44">
        <v>932</v>
      </c>
      <c r="B706" s="19" t="s">
        <v>229</v>
      </c>
      <c r="C706" s="45" t="s">
        <v>392</v>
      </c>
    </row>
    <row r="707" spans="1:3" x14ac:dyDescent="0.25">
      <c r="A707" s="44">
        <v>933</v>
      </c>
      <c r="B707" s="19" t="s">
        <v>221</v>
      </c>
      <c r="C707" s="45" t="s">
        <v>392</v>
      </c>
    </row>
    <row r="708" spans="1:3" x14ac:dyDescent="0.25">
      <c r="A708" s="44">
        <v>934</v>
      </c>
      <c r="B708" s="19" t="s">
        <v>222</v>
      </c>
      <c r="C708" s="45" t="s">
        <v>385</v>
      </c>
    </row>
    <row r="709" spans="1:3" x14ac:dyDescent="0.25">
      <c r="A709" s="44">
        <v>935</v>
      </c>
      <c r="B709" s="19" t="s">
        <v>230</v>
      </c>
      <c r="C709" s="45" t="s">
        <v>392</v>
      </c>
    </row>
    <row r="710" spans="1:3" x14ac:dyDescent="0.25">
      <c r="A710" s="44">
        <v>936</v>
      </c>
      <c r="B710" s="19" t="s">
        <v>230</v>
      </c>
      <c r="C710" s="45" t="s">
        <v>392</v>
      </c>
    </row>
    <row r="711" spans="1:3" x14ac:dyDescent="0.25">
      <c r="A711" s="44">
        <v>937</v>
      </c>
      <c r="B711" s="19" t="s">
        <v>230</v>
      </c>
      <c r="C711" s="45" t="s">
        <v>392</v>
      </c>
    </row>
    <row r="712" spans="1:3" x14ac:dyDescent="0.25">
      <c r="A712" s="44">
        <v>938</v>
      </c>
      <c r="B712" s="19" t="s">
        <v>230</v>
      </c>
      <c r="C712" s="45" t="s">
        <v>392</v>
      </c>
    </row>
    <row r="713" spans="1:3" x14ac:dyDescent="0.25">
      <c r="A713" s="44">
        <v>939</v>
      </c>
      <c r="B713" s="19" t="s">
        <v>230</v>
      </c>
      <c r="C713" s="45" t="s">
        <v>392</v>
      </c>
    </row>
    <row r="714" spans="1:3" x14ac:dyDescent="0.25">
      <c r="A714" s="44">
        <v>940</v>
      </c>
      <c r="B714" s="19" t="s">
        <v>231</v>
      </c>
      <c r="C714" s="45" t="s">
        <v>189</v>
      </c>
    </row>
    <row r="715" spans="1:3" x14ac:dyDescent="0.25">
      <c r="A715" s="44">
        <v>941</v>
      </c>
      <c r="B715" s="19" t="s">
        <v>232</v>
      </c>
      <c r="C715" s="45" t="s">
        <v>189</v>
      </c>
    </row>
    <row r="716" spans="1:3" x14ac:dyDescent="0.25">
      <c r="A716" s="44">
        <v>942</v>
      </c>
      <c r="B716" s="19" t="s">
        <v>82</v>
      </c>
      <c r="C716" s="45" t="s">
        <v>392</v>
      </c>
    </row>
    <row r="717" spans="1:3" x14ac:dyDescent="0.25">
      <c r="A717" s="44">
        <v>943</v>
      </c>
      <c r="B717" s="19" t="s">
        <v>73</v>
      </c>
      <c r="C717" s="45" t="s">
        <v>392</v>
      </c>
    </row>
    <row r="718" spans="1:3" x14ac:dyDescent="0.25">
      <c r="A718" s="44">
        <v>944</v>
      </c>
      <c r="B718" s="19" t="s">
        <v>73</v>
      </c>
      <c r="C718" s="45" t="s">
        <v>392</v>
      </c>
    </row>
    <row r="719" spans="1:3" x14ac:dyDescent="0.25">
      <c r="A719" s="44">
        <v>945</v>
      </c>
      <c r="B719" s="19" t="s">
        <v>73</v>
      </c>
      <c r="C719" s="45" t="s">
        <v>392</v>
      </c>
    </row>
    <row r="720" spans="1:3" x14ac:dyDescent="0.25">
      <c r="A720" s="44">
        <v>946</v>
      </c>
      <c r="B720" s="19" t="s">
        <v>73</v>
      </c>
      <c r="C720" s="45" t="s">
        <v>392</v>
      </c>
    </row>
    <row r="721" spans="1:3" x14ac:dyDescent="0.25">
      <c r="A721" s="44">
        <v>947</v>
      </c>
      <c r="B721" s="19" t="s">
        <v>233</v>
      </c>
      <c r="C721" s="45" t="s">
        <v>392</v>
      </c>
    </row>
    <row r="722" spans="1:3" x14ac:dyDescent="0.25">
      <c r="A722" s="44">
        <v>948</v>
      </c>
      <c r="B722" s="19" t="s">
        <v>234</v>
      </c>
      <c r="C722" s="45" t="s">
        <v>392</v>
      </c>
    </row>
    <row r="723" spans="1:3" x14ac:dyDescent="0.25">
      <c r="A723" s="44">
        <v>949</v>
      </c>
      <c r="B723" s="19" t="s">
        <v>283</v>
      </c>
      <c r="C723" s="45" t="s">
        <v>392</v>
      </c>
    </row>
    <row r="724" spans="1:3" x14ac:dyDescent="0.25">
      <c r="A724" s="44">
        <v>950</v>
      </c>
      <c r="B724" s="19" t="s">
        <v>284</v>
      </c>
      <c r="C724" s="45" t="s">
        <v>385</v>
      </c>
    </row>
    <row r="725" spans="1:3" x14ac:dyDescent="0.25">
      <c r="A725" s="44">
        <v>951</v>
      </c>
      <c r="B725" s="19" t="s">
        <v>285</v>
      </c>
      <c r="C725" s="45" t="s">
        <v>385</v>
      </c>
    </row>
    <row r="726" spans="1:3" x14ac:dyDescent="0.25">
      <c r="A726" s="44">
        <v>952</v>
      </c>
      <c r="B726" s="19" t="s">
        <v>286</v>
      </c>
      <c r="C726" s="45" t="s">
        <v>392</v>
      </c>
    </row>
    <row r="727" spans="1:3" x14ac:dyDescent="0.25">
      <c r="A727" s="44">
        <v>953</v>
      </c>
      <c r="B727" s="19" t="s">
        <v>235</v>
      </c>
      <c r="C727" s="45" t="s">
        <v>392</v>
      </c>
    </row>
    <row r="728" spans="1:3" x14ac:dyDescent="0.25">
      <c r="A728" s="44">
        <v>954</v>
      </c>
      <c r="B728" s="19" t="s">
        <v>236</v>
      </c>
      <c r="C728" s="45" t="s">
        <v>392</v>
      </c>
    </row>
    <row r="729" spans="1:3" x14ac:dyDescent="0.25">
      <c r="A729" s="44">
        <v>955</v>
      </c>
      <c r="B729" s="19" t="s">
        <v>237</v>
      </c>
      <c r="C729" s="45" t="s">
        <v>392</v>
      </c>
    </row>
    <row r="730" spans="1:3" x14ac:dyDescent="0.25">
      <c r="A730" s="44">
        <v>956</v>
      </c>
      <c r="B730" s="19" t="s">
        <v>238</v>
      </c>
      <c r="C730" s="45" t="s">
        <v>392</v>
      </c>
    </row>
    <row r="731" spans="1:3" x14ac:dyDescent="0.25">
      <c r="A731" s="44">
        <v>957</v>
      </c>
      <c r="B731" s="19" t="s">
        <v>239</v>
      </c>
      <c r="C731" s="45" t="s">
        <v>392</v>
      </c>
    </row>
    <row r="732" spans="1:3" x14ac:dyDescent="0.25">
      <c r="A732" s="44">
        <v>958</v>
      </c>
      <c r="B732" s="19" t="s">
        <v>240</v>
      </c>
      <c r="C732" s="45" t="s">
        <v>392</v>
      </c>
    </row>
    <row r="733" spans="1:3" x14ac:dyDescent="0.25">
      <c r="A733" s="44">
        <v>959</v>
      </c>
      <c r="B733" s="19" t="s">
        <v>241</v>
      </c>
      <c r="C733" s="45" t="s">
        <v>392</v>
      </c>
    </row>
    <row r="734" spans="1:3" x14ac:dyDescent="0.25">
      <c r="A734" s="44">
        <v>960</v>
      </c>
      <c r="B734" s="19" t="s">
        <v>242</v>
      </c>
      <c r="C734" s="45" t="s">
        <v>392</v>
      </c>
    </row>
    <row r="735" spans="1:3" x14ac:dyDescent="0.25">
      <c r="A735" s="44">
        <v>961</v>
      </c>
      <c r="B735" s="19" t="s">
        <v>243</v>
      </c>
      <c r="C735" s="45" t="s">
        <v>392</v>
      </c>
    </row>
    <row r="736" spans="1:3" x14ac:dyDescent="0.25">
      <c r="A736" s="44">
        <v>962</v>
      </c>
      <c r="B736" s="19" t="s">
        <v>244</v>
      </c>
      <c r="C736" s="45" t="s">
        <v>392</v>
      </c>
    </row>
    <row r="737" spans="1:3" x14ac:dyDescent="0.25">
      <c r="A737" s="44">
        <v>963</v>
      </c>
      <c r="B737" s="19" t="s">
        <v>245</v>
      </c>
      <c r="C737" s="45" t="s">
        <v>392</v>
      </c>
    </row>
    <row r="738" spans="1:3" x14ac:dyDescent="0.25">
      <c r="A738" s="44">
        <v>964</v>
      </c>
      <c r="B738" s="19" t="s">
        <v>246</v>
      </c>
      <c r="C738" s="45" t="s">
        <v>392</v>
      </c>
    </row>
    <row r="739" spans="1:3" x14ac:dyDescent="0.25">
      <c r="A739" s="44">
        <v>965</v>
      </c>
      <c r="B739" s="19" t="s">
        <v>247</v>
      </c>
      <c r="C739" s="45" t="s">
        <v>392</v>
      </c>
    </row>
    <row r="740" spans="1:3" x14ac:dyDescent="0.25">
      <c r="A740" s="44">
        <v>966</v>
      </c>
      <c r="B740" s="19" t="s">
        <v>94</v>
      </c>
      <c r="C740" s="45" t="s">
        <v>385</v>
      </c>
    </row>
    <row r="741" spans="1:3" x14ac:dyDescent="0.25">
      <c r="A741" s="44">
        <v>967</v>
      </c>
      <c r="B741" s="19" t="s">
        <v>106</v>
      </c>
      <c r="C741" s="45" t="s">
        <v>392</v>
      </c>
    </row>
    <row r="742" spans="1:3" x14ac:dyDescent="0.25">
      <c r="A742" s="44">
        <v>968</v>
      </c>
      <c r="B742" s="19" t="s">
        <v>106</v>
      </c>
      <c r="C742" s="45" t="s">
        <v>392</v>
      </c>
    </row>
    <row r="743" spans="1:3" x14ac:dyDescent="0.25">
      <c r="A743" s="44">
        <v>969</v>
      </c>
      <c r="B743" s="19" t="s">
        <v>247</v>
      </c>
      <c r="C743" s="45" t="s">
        <v>392</v>
      </c>
    </row>
    <row r="744" spans="1:3" x14ac:dyDescent="0.25">
      <c r="A744" s="44">
        <v>970</v>
      </c>
      <c r="B744" s="19" t="s">
        <v>61</v>
      </c>
      <c r="C744" s="45" t="s">
        <v>392</v>
      </c>
    </row>
    <row r="745" spans="1:3" x14ac:dyDescent="0.25">
      <c r="A745" s="44">
        <v>971</v>
      </c>
      <c r="B745" s="19" t="s">
        <v>248</v>
      </c>
      <c r="C745" s="45" t="s">
        <v>392</v>
      </c>
    </row>
    <row r="746" spans="1:3" x14ac:dyDescent="0.25">
      <c r="A746" s="44">
        <v>972</v>
      </c>
      <c r="B746" s="19" t="s">
        <v>259</v>
      </c>
      <c r="C746" s="45" t="s">
        <v>392</v>
      </c>
    </row>
    <row r="747" spans="1:3" x14ac:dyDescent="0.25">
      <c r="A747" s="44">
        <v>973</v>
      </c>
      <c r="B747" s="19" t="s">
        <v>104</v>
      </c>
      <c r="C747" s="45" t="s">
        <v>392</v>
      </c>
    </row>
    <row r="748" spans="1:3" x14ac:dyDescent="0.25">
      <c r="A748" s="44">
        <v>974</v>
      </c>
      <c r="B748" s="19" t="s">
        <v>130</v>
      </c>
      <c r="C748" s="45" t="s">
        <v>392</v>
      </c>
    </row>
    <row r="749" spans="1:3" x14ac:dyDescent="0.25">
      <c r="A749" s="44">
        <v>975</v>
      </c>
      <c r="B749" s="19" t="s">
        <v>287</v>
      </c>
      <c r="C749" s="45" t="s">
        <v>392</v>
      </c>
    </row>
    <row r="750" spans="1:3" x14ac:dyDescent="0.25">
      <c r="A750" s="44">
        <v>976</v>
      </c>
      <c r="B750" s="19" t="s">
        <v>288</v>
      </c>
      <c r="C750" s="45" t="s">
        <v>392</v>
      </c>
    </row>
    <row r="751" spans="1:3" x14ac:dyDescent="0.25">
      <c r="A751" s="44">
        <v>978</v>
      </c>
      <c r="B751" s="19" t="s">
        <v>88</v>
      </c>
      <c r="C751" s="45" t="s">
        <v>385</v>
      </c>
    </row>
    <row r="752" spans="1:3" x14ac:dyDescent="0.25">
      <c r="A752" s="44">
        <v>979</v>
      </c>
      <c r="B752" s="19" t="s">
        <v>127</v>
      </c>
      <c r="C752" s="45" t="s">
        <v>385</v>
      </c>
    </row>
    <row r="753" spans="1:3" x14ac:dyDescent="0.25">
      <c r="A753" s="44">
        <v>980</v>
      </c>
      <c r="B753" s="19" t="s">
        <v>249</v>
      </c>
      <c r="C753" s="45" t="s">
        <v>392</v>
      </c>
    </row>
    <row r="754" spans="1:3" x14ac:dyDescent="0.25">
      <c r="A754" s="44">
        <v>981</v>
      </c>
      <c r="B754" s="19" t="s">
        <v>250</v>
      </c>
      <c r="C754" s="45" t="s">
        <v>385</v>
      </c>
    </row>
    <row r="755" spans="1:3" x14ac:dyDescent="0.25">
      <c r="A755" s="44">
        <v>982</v>
      </c>
      <c r="B755" s="19" t="s">
        <v>289</v>
      </c>
      <c r="C755" s="45" t="s">
        <v>392</v>
      </c>
    </row>
    <row r="756" spans="1:3" x14ac:dyDescent="0.25">
      <c r="A756" s="44">
        <v>983</v>
      </c>
      <c r="B756" s="19" t="s">
        <v>290</v>
      </c>
      <c r="C756" s="45" t="s">
        <v>392</v>
      </c>
    </row>
    <row r="757" spans="1:3" x14ac:dyDescent="0.25">
      <c r="A757" s="44">
        <v>984</v>
      </c>
      <c r="B757" s="19" t="s">
        <v>333</v>
      </c>
      <c r="C757" s="45" t="s">
        <v>392</v>
      </c>
    </row>
    <row r="758" spans="1:3" x14ac:dyDescent="0.25">
      <c r="A758" s="44">
        <v>985</v>
      </c>
      <c r="B758" s="19" t="s">
        <v>334</v>
      </c>
      <c r="C758" s="45" t="s">
        <v>392</v>
      </c>
    </row>
    <row r="759" spans="1:3" x14ac:dyDescent="0.25">
      <c r="A759" s="44">
        <v>989</v>
      </c>
      <c r="B759" s="19" t="s">
        <v>143</v>
      </c>
      <c r="C759" s="45" t="s">
        <v>392</v>
      </c>
    </row>
    <row r="760" spans="1:3" x14ac:dyDescent="0.25">
      <c r="A760" s="44">
        <v>990</v>
      </c>
      <c r="B760" s="19" t="s">
        <v>144</v>
      </c>
      <c r="C760" s="45" t="s">
        <v>385</v>
      </c>
    </row>
    <row r="761" spans="1:3" x14ac:dyDescent="0.25">
      <c r="A761" s="44">
        <v>991</v>
      </c>
      <c r="B761" s="19" t="s">
        <v>94</v>
      </c>
      <c r="C761" s="45" t="s">
        <v>385</v>
      </c>
    </row>
    <row r="762" spans="1:3" x14ac:dyDescent="0.25">
      <c r="A762" s="44">
        <v>996</v>
      </c>
      <c r="B762" s="19" t="s">
        <v>174</v>
      </c>
      <c r="C762" s="45" t="s">
        <v>392</v>
      </c>
    </row>
    <row r="763" spans="1:3" x14ac:dyDescent="0.25">
      <c r="A763" s="44">
        <v>997</v>
      </c>
      <c r="B763" s="19" t="s">
        <v>251</v>
      </c>
      <c r="C763" s="45" t="s">
        <v>392</v>
      </c>
    </row>
    <row r="768" spans="1:3" x14ac:dyDescent="0.25">
      <c r="C768" s="4"/>
    </row>
    <row r="769" spans="3:3" x14ac:dyDescent="0.25">
      <c r="C769" s="4"/>
    </row>
    <row r="770" spans="3:3" x14ac:dyDescent="0.25">
      <c r="C770" s="4"/>
    </row>
    <row r="771" spans="3:3" x14ac:dyDescent="0.25">
      <c r="C771" s="4"/>
    </row>
    <row r="772" spans="3:3" x14ac:dyDescent="0.25">
      <c r="C772" s="4"/>
    </row>
    <row r="773" spans="3:3" x14ac:dyDescent="0.25">
      <c r="C773" s="4"/>
    </row>
    <row r="774" spans="3:3" x14ac:dyDescent="0.25">
      <c r="C774" s="4"/>
    </row>
    <row r="775" spans="3:3" x14ac:dyDescent="0.25">
      <c r="C775" s="4"/>
    </row>
    <row r="776" spans="3:3" x14ac:dyDescent="0.25">
      <c r="C776" s="4"/>
    </row>
    <row r="777" spans="3:3" x14ac:dyDescent="0.25">
      <c r="C777" s="4"/>
    </row>
    <row r="778" spans="3:3" x14ac:dyDescent="0.25">
      <c r="C778" s="4"/>
    </row>
    <row r="779" spans="3:3" x14ac:dyDescent="0.25">
      <c r="C779" s="4"/>
    </row>
    <row r="780" spans="3:3" x14ac:dyDescent="0.25">
      <c r="C780" s="4"/>
    </row>
    <row r="781" spans="3:3" x14ac:dyDescent="0.25">
      <c r="C781" s="4"/>
    </row>
    <row r="782" spans="3:3" x14ac:dyDescent="0.25">
      <c r="C782" s="4"/>
    </row>
    <row r="783" spans="3:3" x14ac:dyDescent="0.25">
      <c r="C783" s="4"/>
    </row>
    <row r="784" spans="3:3" x14ac:dyDescent="0.25">
      <c r="C784" s="4"/>
    </row>
    <row r="785" spans="3:3" x14ac:dyDescent="0.25">
      <c r="C785" s="4"/>
    </row>
    <row r="786" spans="3:3" x14ac:dyDescent="0.25">
      <c r="C786" s="4"/>
    </row>
    <row r="787" spans="3:3" x14ac:dyDescent="0.25">
      <c r="C787" s="4"/>
    </row>
    <row r="788" spans="3:3" x14ac:dyDescent="0.25">
      <c r="C788" s="4"/>
    </row>
    <row r="789" spans="3:3" x14ac:dyDescent="0.25">
      <c r="C789" s="4"/>
    </row>
    <row r="790" spans="3:3" x14ac:dyDescent="0.25">
      <c r="C790" s="4"/>
    </row>
    <row r="791" spans="3:3" x14ac:dyDescent="0.25">
      <c r="C791" s="4"/>
    </row>
    <row r="792" spans="3:3" x14ac:dyDescent="0.25">
      <c r="C792" s="4"/>
    </row>
    <row r="793" spans="3:3" x14ac:dyDescent="0.25">
      <c r="C793" s="4"/>
    </row>
    <row r="794" spans="3:3" x14ac:dyDescent="0.25">
      <c r="C794" s="4"/>
    </row>
    <row r="795" spans="3:3" x14ac:dyDescent="0.25">
      <c r="C795" s="4"/>
    </row>
    <row r="796" spans="3:3" x14ac:dyDescent="0.25">
      <c r="C796" s="4"/>
    </row>
    <row r="797" spans="3:3" x14ac:dyDescent="0.25">
      <c r="C797" s="4"/>
    </row>
    <row r="798" spans="3:3" x14ac:dyDescent="0.25">
      <c r="C798" s="4"/>
    </row>
    <row r="799" spans="3:3" x14ac:dyDescent="0.25">
      <c r="C799" s="4"/>
    </row>
    <row r="800" spans="3:3" x14ac:dyDescent="0.25">
      <c r="C800" s="4"/>
    </row>
    <row r="801" spans="3:3" x14ac:dyDescent="0.25">
      <c r="C801" s="4"/>
    </row>
    <row r="802" spans="3:3" x14ac:dyDescent="0.25">
      <c r="C802" s="4"/>
    </row>
    <row r="803" spans="3:3" x14ac:dyDescent="0.25">
      <c r="C803" s="4"/>
    </row>
    <row r="804" spans="3:3" x14ac:dyDescent="0.25">
      <c r="C804" s="4"/>
    </row>
    <row r="805" spans="3:3" x14ac:dyDescent="0.25">
      <c r="C805" s="4"/>
    </row>
    <row r="806" spans="3:3" x14ac:dyDescent="0.25">
      <c r="C806" s="4"/>
    </row>
    <row r="807" spans="3:3" x14ac:dyDescent="0.25">
      <c r="C807" s="4"/>
    </row>
    <row r="808" spans="3:3" x14ac:dyDescent="0.25">
      <c r="C808" s="4"/>
    </row>
    <row r="809" spans="3:3" x14ac:dyDescent="0.25">
      <c r="C809" s="4"/>
    </row>
    <row r="810" spans="3:3" x14ac:dyDescent="0.25">
      <c r="C810" s="4"/>
    </row>
    <row r="811" spans="3:3" x14ac:dyDescent="0.25">
      <c r="C811" s="4"/>
    </row>
    <row r="812" spans="3:3" x14ac:dyDescent="0.25">
      <c r="C812" s="4"/>
    </row>
    <row r="813" spans="3:3" x14ac:dyDescent="0.25">
      <c r="C813" s="4"/>
    </row>
    <row r="814" spans="3:3" x14ac:dyDescent="0.25">
      <c r="C814" s="4"/>
    </row>
    <row r="815" spans="3:3" x14ac:dyDescent="0.25">
      <c r="C815" s="4"/>
    </row>
    <row r="816" spans="3:3" x14ac:dyDescent="0.25">
      <c r="C816" s="4"/>
    </row>
    <row r="817" spans="3:3" x14ac:dyDescent="0.25">
      <c r="C817" s="4"/>
    </row>
    <row r="818" spans="3:3" x14ac:dyDescent="0.25">
      <c r="C818" s="4"/>
    </row>
    <row r="819" spans="3:3" x14ac:dyDescent="0.25">
      <c r="C819" s="4"/>
    </row>
    <row r="820" spans="3:3" x14ac:dyDescent="0.25">
      <c r="C820" s="4"/>
    </row>
    <row r="821" spans="3:3" x14ac:dyDescent="0.25">
      <c r="C821" s="4"/>
    </row>
    <row r="822" spans="3:3" x14ac:dyDescent="0.25">
      <c r="C822" s="4"/>
    </row>
    <row r="823" spans="3:3" x14ac:dyDescent="0.25">
      <c r="C823" s="4"/>
    </row>
    <row r="824" spans="3:3" x14ac:dyDescent="0.25">
      <c r="C824" s="4"/>
    </row>
    <row r="825" spans="3:3" x14ac:dyDescent="0.25">
      <c r="C825" s="4"/>
    </row>
    <row r="826" spans="3:3" x14ac:dyDescent="0.25">
      <c r="C826" s="4"/>
    </row>
    <row r="827" spans="3:3" x14ac:dyDescent="0.25">
      <c r="C827" s="4"/>
    </row>
    <row r="828" spans="3:3" x14ac:dyDescent="0.25">
      <c r="C828" s="4"/>
    </row>
    <row r="829" spans="3:3" x14ac:dyDescent="0.25">
      <c r="C829" s="4"/>
    </row>
    <row r="830" spans="3:3" x14ac:dyDescent="0.25">
      <c r="C830" s="4"/>
    </row>
    <row r="831" spans="3:3" x14ac:dyDescent="0.25">
      <c r="C831" s="4"/>
    </row>
    <row r="832" spans="3:3" x14ac:dyDescent="0.25">
      <c r="C832" s="4"/>
    </row>
    <row r="833" spans="3:3" x14ac:dyDescent="0.25">
      <c r="C833" s="4"/>
    </row>
    <row r="834" spans="3:3" x14ac:dyDescent="0.25">
      <c r="C834" s="4"/>
    </row>
    <row r="835" spans="3:3" x14ac:dyDescent="0.25">
      <c r="C835" s="4"/>
    </row>
    <row r="836" spans="3:3" x14ac:dyDescent="0.25">
      <c r="C836" s="4"/>
    </row>
    <row r="837" spans="3:3" x14ac:dyDescent="0.25">
      <c r="C837" s="4"/>
    </row>
    <row r="838" spans="3:3" x14ac:dyDescent="0.25">
      <c r="C838" s="4"/>
    </row>
    <row r="839" spans="3:3" x14ac:dyDescent="0.25">
      <c r="C839" s="4"/>
    </row>
    <row r="840" spans="3:3" x14ac:dyDescent="0.25">
      <c r="C840" s="4"/>
    </row>
    <row r="841" spans="3:3" x14ac:dyDescent="0.25">
      <c r="C841" s="4"/>
    </row>
    <row r="842" spans="3:3" x14ac:dyDescent="0.25">
      <c r="C842" s="4"/>
    </row>
    <row r="843" spans="3:3" x14ac:dyDescent="0.25">
      <c r="C843" s="4"/>
    </row>
    <row r="844" spans="3:3" x14ac:dyDescent="0.25">
      <c r="C844" s="4"/>
    </row>
    <row r="845" spans="3:3" x14ac:dyDescent="0.25">
      <c r="C845" s="4"/>
    </row>
    <row r="846" spans="3:3" x14ac:dyDescent="0.25">
      <c r="C846" s="4"/>
    </row>
    <row r="847" spans="3:3" x14ac:dyDescent="0.25">
      <c r="C847" s="4"/>
    </row>
    <row r="848" spans="3:3" x14ac:dyDescent="0.25">
      <c r="C848" s="4"/>
    </row>
    <row r="849" spans="3:3" x14ac:dyDescent="0.25">
      <c r="C849" s="4"/>
    </row>
    <row r="850" spans="3:3" x14ac:dyDescent="0.25">
      <c r="C850" s="4"/>
    </row>
    <row r="851" spans="3:3" x14ac:dyDescent="0.25">
      <c r="C851" s="4"/>
    </row>
    <row r="852" spans="3:3" x14ac:dyDescent="0.25">
      <c r="C852" s="4"/>
    </row>
    <row r="853" spans="3:3" x14ac:dyDescent="0.25">
      <c r="C853" s="4"/>
    </row>
    <row r="854" spans="3:3" x14ac:dyDescent="0.25">
      <c r="C854" s="4"/>
    </row>
    <row r="855" spans="3:3" x14ac:dyDescent="0.25">
      <c r="C855" s="4"/>
    </row>
    <row r="856" spans="3:3" x14ac:dyDescent="0.25">
      <c r="C856" s="4"/>
    </row>
    <row r="857" spans="3:3" x14ac:dyDescent="0.25">
      <c r="C857" s="4"/>
    </row>
    <row r="858" spans="3:3" x14ac:dyDescent="0.25">
      <c r="C858" s="4"/>
    </row>
    <row r="859" spans="3:3" x14ac:dyDescent="0.25">
      <c r="C859" s="4"/>
    </row>
    <row r="860" spans="3:3" x14ac:dyDescent="0.25">
      <c r="C860" s="4"/>
    </row>
    <row r="861" spans="3:3" x14ac:dyDescent="0.25">
      <c r="C861" s="4"/>
    </row>
    <row r="862" spans="3:3" x14ac:dyDescent="0.25">
      <c r="C862" s="4"/>
    </row>
    <row r="863" spans="3:3" x14ac:dyDescent="0.25">
      <c r="C863" s="4"/>
    </row>
    <row r="864" spans="3:3" x14ac:dyDescent="0.25">
      <c r="C864" s="4"/>
    </row>
    <row r="865" spans="3:3" x14ac:dyDescent="0.25">
      <c r="C865" s="4"/>
    </row>
    <row r="866" spans="3:3" x14ac:dyDescent="0.25">
      <c r="C866" s="4"/>
    </row>
    <row r="867" spans="3:3" x14ac:dyDescent="0.25">
      <c r="C867" s="4"/>
    </row>
    <row r="868" spans="3:3" x14ac:dyDescent="0.25">
      <c r="C868" s="4"/>
    </row>
    <row r="869" spans="3:3" x14ac:dyDescent="0.25">
      <c r="C869" s="4"/>
    </row>
    <row r="870" spans="3:3" x14ac:dyDescent="0.25">
      <c r="C870" s="4"/>
    </row>
    <row r="871" spans="3:3" x14ac:dyDescent="0.25">
      <c r="C871" s="4"/>
    </row>
    <row r="872" spans="3:3" x14ac:dyDescent="0.25">
      <c r="C872" s="4"/>
    </row>
    <row r="873" spans="3:3" x14ac:dyDescent="0.25">
      <c r="C873" s="4"/>
    </row>
    <row r="874" spans="3:3" x14ac:dyDescent="0.25">
      <c r="C874" s="4"/>
    </row>
    <row r="875" spans="3:3" x14ac:dyDescent="0.25">
      <c r="C875" s="4"/>
    </row>
    <row r="876" spans="3:3" x14ac:dyDescent="0.25">
      <c r="C876" s="4"/>
    </row>
    <row r="877" spans="3:3" x14ac:dyDescent="0.25">
      <c r="C877" s="4"/>
    </row>
    <row r="878" spans="3:3" x14ac:dyDescent="0.25">
      <c r="C878" s="4"/>
    </row>
    <row r="879" spans="3:3" x14ac:dyDescent="0.25">
      <c r="C879" s="4"/>
    </row>
    <row r="880" spans="3:3" x14ac:dyDescent="0.25">
      <c r="C880" s="4"/>
    </row>
    <row r="881" spans="3:3" x14ac:dyDescent="0.25">
      <c r="C881" s="4"/>
    </row>
    <row r="882" spans="3:3" x14ac:dyDescent="0.25">
      <c r="C882" s="4"/>
    </row>
    <row r="883" spans="3:3" x14ac:dyDescent="0.25">
      <c r="C883" s="4"/>
    </row>
    <row r="884" spans="3:3" x14ac:dyDescent="0.25">
      <c r="C884" s="4"/>
    </row>
    <row r="885" spans="3:3" x14ac:dyDescent="0.25">
      <c r="C885" s="4"/>
    </row>
    <row r="886" spans="3:3" x14ac:dyDescent="0.25">
      <c r="C886" s="4"/>
    </row>
    <row r="887" spans="3:3" x14ac:dyDescent="0.25">
      <c r="C887" s="4"/>
    </row>
    <row r="888" spans="3:3" x14ac:dyDescent="0.25">
      <c r="C888" s="4"/>
    </row>
    <row r="889" spans="3:3" x14ac:dyDescent="0.25">
      <c r="C889" s="4"/>
    </row>
    <row r="890" spans="3:3" x14ac:dyDescent="0.25">
      <c r="C890" s="4"/>
    </row>
    <row r="891" spans="3:3" x14ac:dyDescent="0.25">
      <c r="C891" s="4"/>
    </row>
    <row r="892" spans="3:3" x14ac:dyDescent="0.25">
      <c r="C892" s="4"/>
    </row>
    <row r="893" spans="3:3" x14ac:dyDescent="0.25">
      <c r="C893" s="4"/>
    </row>
    <row r="894" spans="3:3" x14ac:dyDescent="0.25">
      <c r="C894" s="4"/>
    </row>
    <row r="895" spans="3:3" x14ac:dyDescent="0.25">
      <c r="C895" s="4"/>
    </row>
    <row r="896" spans="3:3" x14ac:dyDescent="0.25">
      <c r="C896" s="4"/>
    </row>
    <row r="897" spans="3:3" x14ac:dyDescent="0.25">
      <c r="C897" s="4"/>
    </row>
    <row r="898" spans="3:3" x14ac:dyDescent="0.25">
      <c r="C898" s="4"/>
    </row>
    <row r="899" spans="3:3" x14ac:dyDescent="0.25">
      <c r="C899" s="4"/>
    </row>
    <row r="900" spans="3:3" x14ac:dyDescent="0.25">
      <c r="C900" s="4"/>
    </row>
    <row r="901" spans="3:3" x14ac:dyDescent="0.25">
      <c r="C901" s="4"/>
    </row>
    <row r="902" spans="3:3" x14ac:dyDescent="0.25">
      <c r="C902" s="4"/>
    </row>
    <row r="903" spans="3:3" x14ac:dyDescent="0.25">
      <c r="C903" s="4"/>
    </row>
    <row r="904" spans="3:3" x14ac:dyDescent="0.25">
      <c r="C904" s="4"/>
    </row>
    <row r="905" spans="3:3" x14ac:dyDescent="0.25">
      <c r="C905" s="4"/>
    </row>
    <row r="906" spans="3:3" x14ac:dyDescent="0.25">
      <c r="C906" s="4"/>
    </row>
    <row r="907" spans="3:3" x14ac:dyDescent="0.25">
      <c r="C907" s="4"/>
    </row>
    <row r="908" spans="3:3" x14ac:dyDescent="0.25">
      <c r="C908" s="4"/>
    </row>
    <row r="909" spans="3:3" x14ac:dyDescent="0.25">
      <c r="C909" s="4"/>
    </row>
    <row r="910" spans="3:3" x14ac:dyDescent="0.25">
      <c r="C910" s="4"/>
    </row>
    <row r="911" spans="3:3" x14ac:dyDescent="0.25">
      <c r="C911" s="4"/>
    </row>
    <row r="912" spans="3:3" x14ac:dyDescent="0.25">
      <c r="C912" s="4"/>
    </row>
    <row r="913" spans="3:3" x14ac:dyDescent="0.25">
      <c r="C913" s="4"/>
    </row>
    <row r="914" spans="3:3" x14ac:dyDescent="0.25">
      <c r="C914" s="4"/>
    </row>
    <row r="915" spans="3:3" x14ac:dyDescent="0.25">
      <c r="C915" s="4"/>
    </row>
    <row r="916" spans="3:3" x14ac:dyDescent="0.25">
      <c r="C916" s="4"/>
    </row>
    <row r="917" spans="3:3" x14ac:dyDescent="0.25">
      <c r="C917" s="4"/>
    </row>
    <row r="918" spans="3:3" x14ac:dyDescent="0.25">
      <c r="C918" s="4"/>
    </row>
    <row r="919" spans="3:3" x14ac:dyDescent="0.25">
      <c r="C919" s="4"/>
    </row>
    <row r="920" spans="3:3" x14ac:dyDescent="0.25">
      <c r="C920" s="4"/>
    </row>
    <row r="921" spans="3:3" x14ac:dyDescent="0.25">
      <c r="C921" s="4"/>
    </row>
    <row r="922" spans="3:3" x14ac:dyDescent="0.25">
      <c r="C922" s="4"/>
    </row>
    <row r="923" spans="3:3" x14ac:dyDescent="0.25">
      <c r="C923" s="4"/>
    </row>
    <row r="924" spans="3:3" x14ac:dyDescent="0.25">
      <c r="C924" s="4"/>
    </row>
    <row r="925" spans="3:3" x14ac:dyDescent="0.25">
      <c r="C925" s="4"/>
    </row>
    <row r="926" spans="3:3" x14ac:dyDescent="0.25">
      <c r="C926" s="4"/>
    </row>
    <row r="927" spans="3:3" x14ac:dyDescent="0.25">
      <c r="C927" s="4"/>
    </row>
    <row r="928" spans="3:3" x14ac:dyDescent="0.25">
      <c r="C928" s="4"/>
    </row>
    <row r="929" spans="3:3" x14ac:dyDescent="0.25">
      <c r="C929" s="4"/>
    </row>
    <row r="930" spans="3:3" x14ac:dyDescent="0.25">
      <c r="C930" s="4"/>
    </row>
    <row r="931" spans="3:3" x14ac:dyDescent="0.25">
      <c r="C931" s="4"/>
    </row>
    <row r="932" spans="3:3" x14ac:dyDescent="0.25">
      <c r="C932" s="4"/>
    </row>
    <row r="933" spans="3:3" x14ac:dyDescent="0.25">
      <c r="C933" s="4"/>
    </row>
    <row r="934" spans="3:3" x14ac:dyDescent="0.25">
      <c r="C934" s="4"/>
    </row>
    <row r="935" spans="3:3" x14ac:dyDescent="0.25">
      <c r="C935" s="4"/>
    </row>
    <row r="936" spans="3:3" x14ac:dyDescent="0.25">
      <c r="C936" s="4"/>
    </row>
    <row r="937" spans="3:3" x14ac:dyDescent="0.25">
      <c r="C937" s="4"/>
    </row>
    <row r="938" spans="3:3" x14ac:dyDescent="0.25">
      <c r="C938" s="4"/>
    </row>
    <row r="939" spans="3:3" x14ac:dyDescent="0.25">
      <c r="C939" s="4"/>
    </row>
    <row r="940" spans="3:3" x14ac:dyDescent="0.25">
      <c r="C940" s="4"/>
    </row>
    <row r="941" spans="3:3" x14ac:dyDescent="0.25">
      <c r="C941" s="4"/>
    </row>
    <row r="942" spans="3:3" x14ac:dyDescent="0.25">
      <c r="C942" s="4"/>
    </row>
    <row r="943" spans="3:3" x14ac:dyDescent="0.25">
      <c r="C943" s="4"/>
    </row>
    <row r="944" spans="3:3" x14ac:dyDescent="0.25">
      <c r="C944" s="4"/>
    </row>
    <row r="945" spans="3:3" x14ac:dyDescent="0.25">
      <c r="C945" s="4"/>
    </row>
    <row r="946" spans="3:3" x14ac:dyDescent="0.25">
      <c r="C946" s="4"/>
    </row>
    <row r="947" spans="3:3" x14ac:dyDescent="0.25">
      <c r="C947" s="4"/>
    </row>
    <row r="948" spans="3:3" x14ac:dyDescent="0.25">
      <c r="C948" s="4"/>
    </row>
    <row r="949" spans="3:3" x14ac:dyDescent="0.25">
      <c r="C949" s="4"/>
    </row>
    <row r="950" spans="3:3" x14ac:dyDescent="0.25">
      <c r="C950" s="4"/>
    </row>
    <row r="951" spans="3:3" x14ac:dyDescent="0.25">
      <c r="C951" s="4"/>
    </row>
    <row r="952" spans="3:3" x14ac:dyDescent="0.25">
      <c r="C952" s="4"/>
    </row>
    <row r="953" spans="3:3" x14ac:dyDescent="0.25">
      <c r="C953" s="4"/>
    </row>
    <row r="954" spans="3:3" x14ac:dyDescent="0.25">
      <c r="C954" s="4"/>
    </row>
    <row r="955" spans="3:3" x14ac:dyDescent="0.25">
      <c r="C955" s="4"/>
    </row>
    <row r="956" spans="3:3" x14ac:dyDescent="0.25">
      <c r="C956" s="4"/>
    </row>
    <row r="957" spans="3:3" x14ac:dyDescent="0.25">
      <c r="C957" s="4"/>
    </row>
    <row r="958" spans="3:3" x14ac:dyDescent="0.25">
      <c r="C958" s="4"/>
    </row>
    <row r="959" spans="3:3" x14ac:dyDescent="0.25">
      <c r="C959" s="4"/>
    </row>
    <row r="960" spans="3:3" x14ac:dyDescent="0.25">
      <c r="C960" s="4"/>
    </row>
    <row r="961" spans="3:3" x14ac:dyDescent="0.25">
      <c r="C961" s="4"/>
    </row>
    <row r="962" spans="3:3" x14ac:dyDescent="0.25">
      <c r="C962" s="4"/>
    </row>
    <row r="963" spans="3:3" x14ac:dyDescent="0.25">
      <c r="C963" s="4"/>
    </row>
    <row r="964" spans="3:3" x14ac:dyDescent="0.25">
      <c r="C964" s="4"/>
    </row>
    <row r="965" spans="3:3" x14ac:dyDescent="0.25">
      <c r="C965" s="4"/>
    </row>
    <row r="966" spans="3:3" x14ac:dyDescent="0.25">
      <c r="C966" s="4"/>
    </row>
    <row r="967" spans="3:3" x14ac:dyDescent="0.25">
      <c r="C967" s="4"/>
    </row>
    <row r="968" spans="3:3" x14ac:dyDescent="0.25">
      <c r="C968" s="4"/>
    </row>
    <row r="969" spans="3:3" x14ac:dyDescent="0.25">
      <c r="C969" s="4"/>
    </row>
    <row r="970" spans="3:3" x14ac:dyDescent="0.25">
      <c r="C970" s="4"/>
    </row>
    <row r="971" spans="3:3" x14ac:dyDescent="0.25">
      <c r="C971" s="4"/>
    </row>
    <row r="972" spans="3:3" x14ac:dyDescent="0.25">
      <c r="C972" s="4"/>
    </row>
    <row r="973" spans="3:3" x14ac:dyDescent="0.25">
      <c r="C973" s="4"/>
    </row>
    <row r="974" spans="3:3" x14ac:dyDescent="0.25">
      <c r="C974" s="4"/>
    </row>
    <row r="975" spans="3:3" x14ac:dyDescent="0.25">
      <c r="C975" s="4"/>
    </row>
    <row r="976" spans="3:3" x14ac:dyDescent="0.25">
      <c r="C976" s="4"/>
    </row>
    <row r="977" spans="3:3" x14ac:dyDescent="0.25">
      <c r="C977" s="4"/>
    </row>
    <row r="978" spans="3:3" x14ac:dyDescent="0.25">
      <c r="C978" s="4"/>
    </row>
    <row r="979" spans="3:3" x14ac:dyDescent="0.25">
      <c r="C979" s="4"/>
    </row>
    <row r="980" spans="3:3" x14ac:dyDescent="0.25">
      <c r="C980" s="4"/>
    </row>
    <row r="981" spans="3:3" x14ac:dyDescent="0.25">
      <c r="C981" s="4"/>
    </row>
    <row r="982" spans="3:3" x14ac:dyDescent="0.25">
      <c r="C982" s="4"/>
    </row>
    <row r="983" spans="3:3" x14ac:dyDescent="0.25">
      <c r="C983" s="4"/>
    </row>
    <row r="984" spans="3:3" x14ac:dyDescent="0.25">
      <c r="C984" s="4"/>
    </row>
    <row r="985" spans="3:3" x14ac:dyDescent="0.25">
      <c r="C985" s="4"/>
    </row>
    <row r="986" spans="3:3" x14ac:dyDescent="0.25">
      <c r="C986" s="4"/>
    </row>
    <row r="987" spans="3:3" x14ac:dyDescent="0.25">
      <c r="C987" s="4"/>
    </row>
    <row r="988" spans="3:3" x14ac:dyDescent="0.25">
      <c r="C988" s="4"/>
    </row>
    <row r="989" spans="3:3" x14ac:dyDescent="0.25">
      <c r="C989" s="4"/>
    </row>
    <row r="990" spans="3:3" x14ac:dyDescent="0.25">
      <c r="C990" s="4"/>
    </row>
    <row r="991" spans="3:3" x14ac:dyDescent="0.25">
      <c r="C991" s="4"/>
    </row>
    <row r="992" spans="3:3" x14ac:dyDescent="0.25">
      <c r="C992" s="4"/>
    </row>
    <row r="993" spans="3:3" x14ac:dyDescent="0.25">
      <c r="C993" s="4"/>
    </row>
    <row r="994" spans="3:3" x14ac:dyDescent="0.25">
      <c r="C994" s="4"/>
    </row>
    <row r="995" spans="3:3" x14ac:dyDescent="0.25">
      <c r="C995" s="4"/>
    </row>
    <row r="996" spans="3:3" x14ac:dyDescent="0.25">
      <c r="C996" s="4"/>
    </row>
    <row r="997" spans="3:3" x14ac:dyDescent="0.25">
      <c r="C997" s="4"/>
    </row>
    <row r="998" spans="3:3" x14ac:dyDescent="0.25">
      <c r="C998" s="4"/>
    </row>
    <row r="999" spans="3:3" x14ac:dyDescent="0.25">
      <c r="C999" s="4"/>
    </row>
    <row r="1000" spans="3:3" x14ac:dyDescent="0.25">
      <c r="C1000" s="4"/>
    </row>
    <row r="1001" spans="3:3" x14ac:dyDescent="0.25">
      <c r="C1001" s="4"/>
    </row>
    <row r="1002" spans="3:3" x14ac:dyDescent="0.25">
      <c r="C1002" s="4"/>
    </row>
    <row r="1003" spans="3:3" x14ac:dyDescent="0.25">
      <c r="C1003" s="4"/>
    </row>
    <row r="1004" spans="3:3" x14ac:dyDescent="0.25">
      <c r="C1004" s="4"/>
    </row>
    <row r="1005" spans="3:3" x14ac:dyDescent="0.25">
      <c r="C1005" s="4"/>
    </row>
    <row r="1006" spans="3:3" x14ac:dyDescent="0.25">
      <c r="C1006" s="4"/>
    </row>
    <row r="1007" spans="3:3" x14ac:dyDescent="0.25">
      <c r="C1007" s="4"/>
    </row>
    <row r="1008" spans="3:3" x14ac:dyDescent="0.25">
      <c r="C1008" s="4"/>
    </row>
    <row r="1009" spans="3:3" x14ac:dyDescent="0.25">
      <c r="C1009" s="4"/>
    </row>
    <row r="1010" spans="3:3" x14ac:dyDescent="0.25">
      <c r="C1010" s="4"/>
    </row>
    <row r="1011" spans="3:3" x14ac:dyDescent="0.25">
      <c r="C1011" s="4"/>
    </row>
    <row r="1012" spans="3:3" x14ac:dyDescent="0.25">
      <c r="C1012" s="4"/>
    </row>
    <row r="1013" spans="3:3" x14ac:dyDescent="0.25">
      <c r="C1013" s="4"/>
    </row>
    <row r="1014" spans="3:3" x14ac:dyDescent="0.25">
      <c r="C1014" s="4"/>
    </row>
    <row r="1015" spans="3:3" x14ac:dyDescent="0.25">
      <c r="C1015" s="4"/>
    </row>
    <row r="1016" spans="3:3" x14ac:dyDescent="0.25">
      <c r="C1016" s="4"/>
    </row>
    <row r="1017" spans="3:3" x14ac:dyDescent="0.25">
      <c r="C1017" s="4"/>
    </row>
    <row r="1018" spans="3:3" x14ac:dyDescent="0.25">
      <c r="C1018" s="4"/>
    </row>
    <row r="1019" spans="3:3" x14ac:dyDescent="0.25">
      <c r="C1019" s="4"/>
    </row>
    <row r="1020" spans="3:3" x14ac:dyDescent="0.25">
      <c r="C1020" s="4"/>
    </row>
    <row r="1021" spans="3:3" x14ac:dyDescent="0.25">
      <c r="C1021" s="4"/>
    </row>
    <row r="1022" spans="3:3" x14ac:dyDescent="0.25">
      <c r="C1022" s="4"/>
    </row>
    <row r="1023" spans="3:3" x14ac:dyDescent="0.25">
      <c r="C1023" s="4"/>
    </row>
    <row r="1024" spans="3:3" x14ac:dyDescent="0.25">
      <c r="C1024" s="4"/>
    </row>
    <row r="1025" spans="3:3" x14ac:dyDescent="0.25">
      <c r="C1025" s="4"/>
    </row>
    <row r="1026" spans="3:3" x14ac:dyDescent="0.25">
      <c r="C1026" s="4"/>
    </row>
    <row r="1027" spans="3:3" x14ac:dyDescent="0.25">
      <c r="C1027" s="4"/>
    </row>
    <row r="1028" spans="3:3" x14ac:dyDescent="0.25">
      <c r="C1028" s="4"/>
    </row>
    <row r="1029" spans="3:3" x14ac:dyDescent="0.25">
      <c r="C1029" s="4"/>
    </row>
    <row r="1030" spans="3:3" x14ac:dyDescent="0.25">
      <c r="C1030" s="4"/>
    </row>
    <row r="1031" spans="3:3" x14ac:dyDescent="0.25">
      <c r="C1031" s="4"/>
    </row>
    <row r="1032" spans="3:3" x14ac:dyDescent="0.25">
      <c r="C1032" s="4"/>
    </row>
    <row r="1033" spans="3:3" x14ac:dyDescent="0.25">
      <c r="C1033" s="4"/>
    </row>
    <row r="1034" spans="3:3" x14ac:dyDescent="0.25">
      <c r="C1034" s="4"/>
    </row>
    <row r="1035" spans="3:3" x14ac:dyDescent="0.25">
      <c r="C1035" s="4"/>
    </row>
    <row r="1036" spans="3:3" x14ac:dyDescent="0.25">
      <c r="C1036" s="4"/>
    </row>
    <row r="1037" spans="3:3" x14ac:dyDescent="0.25">
      <c r="C1037" s="4"/>
    </row>
    <row r="1038" spans="3:3" x14ac:dyDescent="0.25">
      <c r="C1038" s="4"/>
    </row>
    <row r="1039" spans="3:3" x14ac:dyDescent="0.25">
      <c r="C1039" s="4"/>
    </row>
    <row r="1040" spans="3:3" x14ac:dyDescent="0.25">
      <c r="C1040" s="4"/>
    </row>
    <row r="1041" spans="3:3" x14ac:dyDescent="0.25">
      <c r="C1041" s="4"/>
    </row>
    <row r="1042" spans="3:3" x14ac:dyDescent="0.25">
      <c r="C1042" s="4"/>
    </row>
    <row r="1043" spans="3:3" x14ac:dyDescent="0.25">
      <c r="C1043" s="4"/>
    </row>
    <row r="1044" spans="3:3" x14ac:dyDescent="0.25">
      <c r="C1044" s="4"/>
    </row>
    <row r="1045" spans="3:3" x14ac:dyDescent="0.25">
      <c r="C1045" s="4"/>
    </row>
    <row r="1046" spans="3:3" x14ac:dyDescent="0.25">
      <c r="C1046" s="4"/>
    </row>
    <row r="1047" spans="3:3" x14ac:dyDescent="0.25">
      <c r="C1047" s="4"/>
    </row>
    <row r="1048" spans="3:3" x14ac:dyDescent="0.25">
      <c r="C1048" s="4"/>
    </row>
    <row r="1049" spans="3:3" x14ac:dyDescent="0.25">
      <c r="C1049" s="4"/>
    </row>
    <row r="1050" spans="3:3" x14ac:dyDescent="0.25">
      <c r="C1050" s="4"/>
    </row>
    <row r="1051" spans="3:3" x14ac:dyDescent="0.25">
      <c r="C1051" s="4"/>
    </row>
    <row r="1052" spans="3:3" x14ac:dyDescent="0.25">
      <c r="C1052" s="4"/>
    </row>
    <row r="1053" spans="3:3" x14ac:dyDescent="0.25">
      <c r="C1053" s="4"/>
    </row>
    <row r="1054" spans="3:3" x14ac:dyDescent="0.25">
      <c r="C1054" s="4"/>
    </row>
    <row r="1055" spans="3:3" x14ac:dyDescent="0.25">
      <c r="C1055" s="4"/>
    </row>
    <row r="1056" spans="3:3" x14ac:dyDescent="0.25">
      <c r="C1056" s="4"/>
    </row>
    <row r="1057" spans="3:3" x14ac:dyDescent="0.25">
      <c r="C1057" s="4"/>
    </row>
    <row r="1058" spans="3:3" x14ac:dyDescent="0.25">
      <c r="C1058" s="4"/>
    </row>
    <row r="1059" spans="3:3" x14ac:dyDescent="0.25">
      <c r="C1059" s="4"/>
    </row>
    <row r="1060" spans="3:3" x14ac:dyDescent="0.25">
      <c r="C1060" s="4"/>
    </row>
    <row r="1061" spans="3:3" x14ac:dyDescent="0.25">
      <c r="C1061" s="4"/>
    </row>
    <row r="1062" spans="3:3" x14ac:dyDescent="0.25">
      <c r="C1062" s="4"/>
    </row>
    <row r="1063" spans="3:3" x14ac:dyDescent="0.25">
      <c r="C1063" s="4"/>
    </row>
    <row r="1064" spans="3:3" x14ac:dyDescent="0.25">
      <c r="C1064" s="4"/>
    </row>
    <row r="1065" spans="3:3" x14ac:dyDescent="0.25">
      <c r="C1065" s="4"/>
    </row>
    <row r="1066" spans="3:3" x14ac:dyDescent="0.25">
      <c r="C1066" s="4"/>
    </row>
    <row r="1067" spans="3:3" x14ac:dyDescent="0.25">
      <c r="C1067" s="4"/>
    </row>
    <row r="1068" spans="3:3" x14ac:dyDescent="0.25">
      <c r="C1068" s="4"/>
    </row>
    <row r="1069" spans="3:3" x14ac:dyDescent="0.25">
      <c r="C1069" s="4"/>
    </row>
    <row r="1070" spans="3:3" x14ac:dyDescent="0.25">
      <c r="C1070" s="4"/>
    </row>
    <row r="1071" spans="3:3" x14ac:dyDescent="0.25">
      <c r="C1071" s="4"/>
    </row>
    <row r="1072" spans="3:3" x14ac:dyDescent="0.25">
      <c r="C1072" s="4"/>
    </row>
    <row r="1073" spans="3:3" x14ac:dyDescent="0.25">
      <c r="C1073" s="4"/>
    </row>
    <row r="1074" spans="3:3" x14ac:dyDescent="0.25">
      <c r="C1074" s="4"/>
    </row>
    <row r="1075" spans="3:3" x14ac:dyDescent="0.25">
      <c r="C1075" s="4"/>
    </row>
    <row r="1076" spans="3:3" x14ac:dyDescent="0.25">
      <c r="C1076" s="4"/>
    </row>
    <row r="1077" spans="3:3" x14ac:dyDescent="0.25">
      <c r="C1077" s="4"/>
    </row>
    <row r="1078" spans="3:3" x14ac:dyDescent="0.25">
      <c r="C1078" s="4"/>
    </row>
    <row r="1079" spans="3:3" x14ac:dyDescent="0.25">
      <c r="C1079" s="4"/>
    </row>
    <row r="1080" spans="3:3" x14ac:dyDescent="0.25">
      <c r="C1080" s="4"/>
    </row>
    <row r="1081" spans="3:3" x14ac:dyDescent="0.25">
      <c r="C1081" s="4"/>
    </row>
    <row r="1082" spans="3:3" x14ac:dyDescent="0.25">
      <c r="C1082" s="4"/>
    </row>
    <row r="1083" spans="3:3" x14ac:dyDescent="0.25">
      <c r="C1083" s="4"/>
    </row>
    <row r="1084" spans="3:3" x14ac:dyDescent="0.25">
      <c r="C1084" s="4"/>
    </row>
    <row r="1085" spans="3:3" x14ac:dyDescent="0.25">
      <c r="C1085" s="4"/>
    </row>
    <row r="1086" spans="3:3" x14ac:dyDescent="0.25">
      <c r="C1086" s="4"/>
    </row>
    <row r="1087" spans="3:3" x14ac:dyDescent="0.25">
      <c r="C1087" s="4"/>
    </row>
    <row r="1088" spans="3:3" x14ac:dyDescent="0.25">
      <c r="C1088" s="4"/>
    </row>
    <row r="1089" spans="3:3" x14ac:dyDescent="0.25">
      <c r="C1089" s="4"/>
    </row>
    <row r="1090" spans="3:3" x14ac:dyDescent="0.25">
      <c r="C1090" s="4"/>
    </row>
    <row r="1091" spans="3:3" x14ac:dyDescent="0.25">
      <c r="C1091" s="4"/>
    </row>
    <row r="1092" spans="3:3" x14ac:dyDescent="0.25">
      <c r="C1092" s="4"/>
    </row>
    <row r="1093" spans="3:3" x14ac:dyDescent="0.25">
      <c r="C1093" s="4"/>
    </row>
    <row r="1094" spans="3:3" x14ac:dyDescent="0.25">
      <c r="C1094" s="4"/>
    </row>
    <row r="1095" spans="3:3" x14ac:dyDescent="0.25">
      <c r="C1095" s="4"/>
    </row>
    <row r="1096" spans="3:3" x14ac:dyDescent="0.25">
      <c r="C1096" s="4"/>
    </row>
    <row r="1097" spans="3:3" x14ac:dyDescent="0.25">
      <c r="C1097" s="4"/>
    </row>
    <row r="1098" spans="3:3" x14ac:dyDescent="0.25">
      <c r="C1098" s="4"/>
    </row>
    <row r="1099" spans="3:3" x14ac:dyDescent="0.25">
      <c r="C1099" s="4"/>
    </row>
    <row r="1100" spans="3:3" x14ac:dyDescent="0.25">
      <c r="C1100" s="4"/>
    </row>
    <row r="1101" spans="3:3" x14ac:dyDescent="0.25">
      <c r="C1101" s="4"/>
    </row>
    <row r="1102" spans="3:3" x14ac:dyDescent="0.25">
      <c r="C1102" s="4"/>
    </row>
    <row r="1103" spans="3:3" x14ac:dyDescent="0.25">
      <c r="C1103" s="4"/>
    </row>
    <row r="1104" spans="3:3" x14ac:dyDescent="0.25">
      <c r="C1104" s="4"/>
    </row>
    <row r="1105" spans="3:3" x14ac:dyDescent="0.25">
      <c r="C1105" s="4"/>
    </row>
    <row r="1106" spans="3:3" x14ac:dyDescent="0.25">
      <c r="C1106" s="4"/>
    </row>
    <row r="1107" spans="3:3" x14ac:dyDescent="0.25">
      <c r="C1107" s="4"/>
    </row>
    <row r="1108" spans="3:3" x14ac:dyDescent="0.25">
      <c r="C1108" s="4"/>
    </row>
    <row r="1109" spans="3:3" x14ac:dyDescent="0.25">
      <c r="C1109" s="4"/>
    </row>
    <row r="1110" spans="3:3" x14ac:dyDescent="0.25">
      <c r="C1110" s="4"/>
    </row>
    <row r="1111" spans="3:3" x14ac:dyDescent="0.25">
      <c r="C1111" s="4"/>
    </row>
    <row r="1112" spans="3:3" x14ac:dyDescent="0.25">
      <c r="C1112" s="4"/>
    </row>
    <row r="1113" spans="3:3" x14ac:dyDescent="0.25">
      <c r="C1113" s="4"/>
    </row>
    <row r="1114" spans="3:3" x14ac:dyDescent="0.25">
      <c r="C1114" s="4"/>
    </row>
    <row r="1115" spans="3:3" x14ac:dyDescent="0.25">
      <c r="C1115" s="4"/>
    </row>
    <row r="1116" spans="3:3" x14ac:dyDescent="0.25">
      <c r="C1116" s="4"/>
    </row>
    <row r="1117" spans="3:3" x14ac:dyDescent="0.25">
      <c r="C1117" s="4"/>
    </row>
    <row r="1118" spans="3:3" x14ac:dyDescent="0.25">
      <c r="C1118" s="4"/>
    </row>
    <row r="1119" spans="3:3" x14ac:dyDescent="0.25">
      <c r="C1119" s="4"/>
    </row>
    <row r="1120" spans="3:3" x14ac:dyDescent="0.25">
      <c r="C1120" s="4"/>
    </row>
    <row r="1121" spans="3:3" x14ac:dyDescent="0.25">
      <c r="C1121" s="4"/>
    </row>
    <row r="1122" spans="3:3" x14ac:dyDescent="0.25">
      <c r="C1122" s="4"/>
    </row>
    <row r="1123" spans="3:3" x14ac:dyDescent="0.25">
      <c r="C1123" s="4"/>
    </row>
    <row r="1124" spans="3:3" x14ac:dyDescent="0.25">
      <c r="C1124" s="4"/>
    </row>
    <row r="1125" spans="3:3" x14ac:dyDescent="0.25">
      <c r="C1125" s="4"/>
    </row>
    <row r="1126" spans="3:3" x14ac:dyDescent="0.25">
      <c r="C1126" s="4"/>
    </row>
    <row r="1127" spans="3:3" x14ac:dyDescent="0.25">
      <c r="C1127" s="4"/>
    </row>
    <row r="1128" spans="3:3" x14ac:dyDescent="0.25">
      <c r="C1128" s="4"/>
    </row>
    <row r="1129" spans="3:3" x14ac:dyDescent="0.25">
      <c r="C1129" s="4"/>
    </row>
    <row r="1130" spans="3:3" x14ac:dyDescent="0.25">
      <c r="C1130" s="4"/>
    </row>
    <row r="1131" spans="3:3" x14ac:dyDescent="0.25">
      <c r="C1131" s="4"/>
    </row>
    <row r="1132" spans="3:3" x14ac:dyDescent="0.25">
      <c r="C1132" s="4"/>
    </row>
    <row r="1133" spans="3:3" x14ac:dyDescent="0.25">
      <c r="C1133" s="4"/>
    </row>
    <row r="1134" spans="3:3" x14ac:dyDescent="0.25">
      <c r="C1134" s="4"/>
    </row>
    <row r="1135" spans="3:3" x14ac:dyDescent="0.25">
      <c r="C1135" s="4"/>
    </row>
    <row r="1136" spans="3:3" x14ac:dyDescent="0.25">
      <c r="C1136" s="4"/>
    </row>
    <row r="1137" spans="3:3" x14ac:dyDescent="0.25">
      <c r="C1137" s="4"/>
    </row>
    <row r="1138" spans="3:3" x14ac:dyDescent="0.25">
      <c r="C1138" s="4"/>
    </row>
    <row r="1139" spans="3:3" x14ac:dyDescent="0.25">
      <c r="C1139" s="4"/>
    </row>
    <row r="1140" spans="3:3" x14ac:dyDescent="0.25">
      <c r="C1140" s="4"/>
    </row>
    <row r="1141" spans="3:3" x14ac:dyDescent="0.25">
      <c r="C1141" s="4"/>
    </row>
    <row r="1142" spans="3:3" x14ac:dyDescent="0.25">
      <c r="C1142" s="4"/>
    </row>
    <row r="1143" spans="3:3" x14ac:dyDescent="0.25">
      <c r="C1143" s="4"/>
    </row>
    <row r="1144" spans="3:3" x14ac:dyDescent="0.25">
      <c r="C1144" s="4"/>
    </row>
    <row r="1145" spans="3:3" x14ac:dyDescent="0.25">
      <c r="C1145" s="4"/>
    </row>
    <row r="1146" spans="3:3" x14ac:dyDescent="0.25">
      <c r="C1146" s="4"/>
    </row>
    <row r="1147" spans="3:3" x14ac:dyDescent="0.25">
      <c r="C1147" s="4"/>
    </row>
    <row r="1148" spans="3:3" x14ac:dyDescent="0.25">
      <c r="C1148" s="4"/>
    </row>
    <row r="1149" spans="3:3" x14ac:dyDescent="0.25">
      <c r="C1149" s="4"/>
    </row>
    <row r="1150" spans="3:3" x14ac:dyDescent="0.25">
      <c r="C1150" s="4"/>
    </row>
    <row r="1151" spans="3:3" x14ac:dyDescent="0.25">
      <c r="C1151" s="4"/>
    </row>
    <row r="1152" spans="3:3" x14ac:dyDescent="0.25">
      <c r="C1152" s="4"/>
    </row>
    <row r="1153" spans="3:3" x14ac:dyDescent="0.25">
      <c r="C1153" s="4"/>
    </row>
    <row r="1154" spans="3:3" x14ac:dyDescent="0.25">
      <c r="C1154" s="4"/>
    </row>
    <row r="1155" spans="3:3" x14ac:dyDescent="0.25">
      <c r="C1155" s="4"/>
    </row>
    <row r="1156" spans="3:3" x14ac:dyDescent="0.25">
      <c r="C1156" s="4"/>
    </row>
    <row r="1157" spans="3:3" x14ac:dyDescent="0.25">
      <c r="C1157" s="4"/>
    </row>
    <row r="1158" spans="3:3" x14ac:dyDescent="0.25">
      <c r="C1158" s="4"/>
    </row>
    <row r="1159" spans="3:3" x14ac:dyDescent="0.25">
      <c r="C1159" s="4"/>
    </row>
    <row r="1160" spans="3:3" x14ac:dyDescent="0.25">
      <c r="C1160" s="4"/>
    </row>
    <row r="1161" spans="3:3" x14ac:dyDescent="0.25">
      <c r="C1161" s="4"/>
    </row>
    <row r="1162" spans="3:3" x14ac:dyDescent="0.25">
      <c r="C1162" s="4"/>
    </row>
    <row r="1163" spans="3:3" x14ac:dyDescent="0.25">
      <c r="C1163" s="4"/>
    </row>
    <row r="1164" spans="3:3" x14ac:dyDescent="0.25">
      <c r="C1164" s="4"/>
    </row>
    <row r="1165" spans="3:3" x14ac:dyDescent="0.25">
      <c r="C1165" s="4"/>
    </row>
    <row r="1166" spans="3:3" x14ac:dyDescent="0.25">
      <c r="C1166" s="4"/>
    </row>
    <row r="1167" spans="3:3" x14ac:dyDescent="0.25">
      <c r="C1167" s="4"/>
    </row>
    <row r="1168" spans="3:3" x14ac:dyDescent="0.25">
      <c r="C1168" s="4"/>
    </row>
    <row r="1169" spans="3:3" x14ac:dyDescent="0.25">
      <c r="C1169" s="4"/>
    </row>
    <row r="1170" spans="3:3" x14ac:dyDescent="0.25">
      <c r="C1170" s="4"/>
    </row>
    <row r="1171" spans="3:3" x14ac:dyDescent="0.25">
      <c r="C1171" s="4"/>
    </row>
    <row r="1172" spans="3:3" x14ac:dyDescent="0.25">
      <c r="C1172" s="4"/>
    </row>
    <row r="1173" spans="3:3" x14ac:dyDescent="0.25">
      <c r="C1173" s="4"/>
    </row>
    <row r="1174" spans="3:3" x14ac:dyDescent="0.25">
      <c r="C1174" s="4"/>
    </row>
    <row r="1175" spans="3:3" x14ac:dyDescent="0.25">
      <c r="C1175" s="4"/>
    </row>
    <row r="1176" spans="3:3" x14ac:dyDescent="0.25">
      <c r="C1176" s="4"/>
    </row>
    <row r="1177" spans="3:3" x14ac:dyDescent="0.25">
      <c r="C1177" s="4"/>
    </row>
    <row r="1178" spans="3:3" x14ac:dyDescent="0.25">
      <c r="C1178" s="4"/>
    </row>
    <row r="1179" spans="3:3" x14ac:dyDescent="0.25">
      <c r="C1179" s="4"/>
    </row>
    <row r="1180" spans="3:3" x14ac:dyDescent="0.25">
      <c r="C1180" s="4"/>
    </row>
    <row r="1181" spans="3:3" x14ac:dyDescent="0.25">
      <c r="C1181" s="4"/>
    </row>
    <row r="1182" spans="3:3" x14ac:dyDescent="0.25">
      <c r="C1182" s="4"/>
    </row>
    <row r="1183" spans="3:3" x14ac:dyDescent="0.25">
      <c r="C1183" s="4"/>
    </row>
    <row r="1184" spans="3:3" x14ac:dyDescent="0.25">
      <c r="C1184" s="4"/>
    </row>
    <row r="1185" spans="3:3" x14ac:dyDescent="0.25">
      <c r="C1185" s="4"/>
    </row>
    <row r="1186" spans="3:3" x14ac:dyDescent="0.25">
      <c r="C1186" s="4"/>
    </row>
    <row r="1187" spans="3:3" x14ac:dyDescent="0.25">
      <c r="C1187" s="4"/>
    </row>
    <row r="1188" spans="3:3" x14ac:dyDescent="0.25">
      <c r="C1188" s="4"/>
    </row>
    <row r="1189" spans="3:3" x14ac:dyDescent="0.25">
      <c r="C1189" s="4"/>
    </row>
    <row r="1190" spans="3:3" x14ac:dyDescent="0.25">
      <c r="C1190" s="4"/>
    </row>
    <row r="1191" spans="3:3" x14ac:dyDescent="0.25">
      <c r="C1191" s="4"/>
    </row>
    <row r="1192" spans="3:3" x14ac:dyDescent="0.25">
      <c r="C1192" s="4"/>
    </row>
    <row r="1193" spans="3:3" x14ac:dyDescent="0.25">
      <c r="C1193" s="4"/>
    </row>
    <row r="1194" spans="3:3" x14ac:dyDescent="0.25">
      <c r="C1194" s="4"/>
    </row>
    <row r="1195" spans="3:3" x14ac:dyDescent="0.25">
      <c r="C1195" s="4"/>
    </row>
    <row r="1196" spans="3:3" x14ac:dyDescent="0.25">
      <c r="C1196" s="4"/>
    </row>
    <row r="1197" spans="3:3" x14ac:dyDescent="0.25">
      <c r="C1197" s="4"/>
    </row>
    <row r="1198" spans="3:3" x14ac:dyDescent="0.25">
      <c r="C1198" s="4"/>
    </row>
    <row r="1199" spans="3:3" x14ac:dyDescent="0.25">
      <c r="C1199" s="4"/>
    </row>
    <row r="1200" spans="3:3" x14ac:dyDescent="0.25">
      <c r="C1200" s="4"/>
    </row>
    <row r="1201" spans="3:3" x14ac:dyDescent="0.25">
      <c r="C1201" s="4"/>
    </row>
    <row r="1202" spans="3:3" x14ac:dyDescent="0.25">
      <c r="C1202" s="4"/>
    </row>
    <row r="1203" spans="3:3" x14ac:dyDescent="0.25">
      <c r="C1203" s="4"/>
    </row>
    <row r="1204" spans="3:3" x14ac:dyDescent="0.25">
      <c r="C1204" s="4"/>
    </row>
  </sheetData>
  <hyperlinks>
    <hyperlink ref="A1" location="Overview!A1" display="Back to Overview" xr:uid="{00000000-0004-0000-0B00-000000000000}"/>
  </hyperlinks>
  <pageMargins left="0.74803149606299213" right="0.74803149606299213" top="0.98425196850393704" bottom="0.98425196850393704" header="0.51181102362204722" footer="0.51181102362204722"/>
  <pageSetup paperSize="9" scale="47" fitToHeight="0" orientation="portrait" r:id="rId1"/>
  <headerFooter differentFirst="1" scaleWithDoc="0">
    <firstHeader>&amp;LSSC TPP Unit Rate Lookup Table</firstHead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dimension ref="A1:F22"/>
  <sheetViews>
    <sheetView zoomScaleNormal="100" workbookViewId="0">
      <selection activeCell="D5" sqref="D5:F21"/>
    </sheetView>
  </sheetViews>
  <sheetFormatPr defaultColWidth="27.7265625" defaultRowHeight="13.5" x14ac:dyDescent="0.35"/>
  <cols>
    <col min="1" max="1" width="41.453125" style="148" customWidth="1"/>
    <col min="2" max="6" width="17.54296875" style="148" customWidth="1"/>
    <col min="7" max="16384" width="27.7265625" style="148"/>
  </cols>
  <sheetData>
    <row r="1" spans="1:6" x14ac:dyDescent="0.35">
      <c r="A1" s="182" t="s">
        <v>18</v>
      </c>
      <c r="B1" s="182"/>
    </row>
    <row r="2" spans="1:6" ht="36.75" customHeight="1" x14ac:dyDescent="0.35">
      <c r="A2" s="223" t="str">
        <f>Overview!B4&amp; " - Effective from "&amp;Overview!C4&amp;" - "&amp;Overview!E4&amp;" Residual Charging Bands"</f>
        <v>VEPN _M - Effective from 2026/27 - Final Residual Charging Bands</v>
      </c>
      <c r="B2" s="224"/>
      <c r="C2" s="224"/>
      <c r="D2" s="224"/>
      <c r="E2" s="224"/>
      <c r="F2" s="225"/>
    </row>
    <row r="4" spans="1:6" ht="40.5" x14ac:dyDescent="0.35">
      <c r="A4" s="183" t="s">
        <v>561</v>
      </c>
      <c r="B4" s="183" t="s">
        <v>562</v>
      </c>
      <c r="C4" s="183" t="s">
        <v>563</v>
      </c>
      <c r="D4" s="183" t="s">
        <v>564</v>
      </c>
      <c r="E4" s="183" t="s">
        <v>565</v>
      </c>
      <c r="F4" s="158" t="s">
        <v>566</v>
      </c>
    </row>
    <row r="5" spans="1:6" ht="27" customHeight="1" x14ac:dyDescent="0.35">
      <c r="A5" s="184" t="s">
        <v>369</v>
      </c>
      <c r="B5" s="185" t="s">
        <v>567</v>
      </c>
      <c r="C5" s="185" t="s">
        <v>568</v>
      </c>
      <c r="D5" s="186" t="s">
        <v>568</v>
      </c>
      <c r="E5" s="186" t="s">
        <v>568</v>
      </c>
      <c r="F5" s="187">
        <v>19.165619255278873</v>
      </c>
    </row>
    <row r="6" spans="1:6" ht="27" customHeight="1" x14ac:dyDescent="0.35">
      <c r="A6" s="256" t="s">
        <v>569</v>
      </c>
      <c r="B6" s="185">
        <v>1</v>
      </c>
      <c r="C6" s="185" t="s">
        <v>570</v>
      </c>
      <c r="D6" s="188">
        <v>0</v>
      </c>
      <c r="E6" s="188">
        <v>3986</v>
      </c>
      <c r="F6" s="187">
        <v>20.856112261642714</v>
      </c>
    </row>
    <row r="7" spans="1:6" ht="27" customHeight="1" x14ac:dyDescent="0.35">
      <c r="A7" s="257"/>
      <c r="B7" s="185">
        <v>2</v>
      </c>
      <c r="C7" s="185" t="s">
        <v>570</v>
      </c>
      <c r="D7" s="188">
        <v>3986</v>
      </c>
      <c r="E7" s="188">
        <v>13677</v>
      </c>
      <c r="F7" s="187">
        <v>52.071101182667519</v>
      </c>
    </row>
    <row r="8" spans="1:6" ht="27" customHeight="1" x14ac:dyDescent="0.35">
      <c r="A8" s="257"/>
      <c r="B8" s="185">
        <v>3</v>
      </c>
      <c r="C8" s="185" t="s">
        <v>570</v>
      </c>
      <c r="D8" s="188">
        <v>13677</v>
      </c>
      <c r="E8" s="188">
        <v>27543</v>
      </c>
      <c r="F8" s="187">
        <v>108.92261635772012</v>
      </c>
    </row>
    <row r="9" spans="1:6" ht="27" customHeight="1" x14ac:dyDescent="0.35">
      <c r="A9" s="258"/>
      <c r="B9" s="185">
        <v>4</v>
      </c>
      <c r="C9" s="185" t="s">
        <v>570</v>
      </c>
      <c r="D9" s="188">
        <v>27543</v>
      </c>
      <c r="E9" s="188" t="s">
        <v>673</v>
      </c>
      <c r="F9" s="187">
        <v>302.85001613725547</v>
      </c>
    </row>
    <row r="10" spans="1:6" ht="27" customHeight="1" x14ac:dyDescent="0.35">
      <c r="A10" s="256" t="s">
        <v>571</v>
      </c>
      <c r="B10" s="185">
        <v>1</v>
      </c>
      <c r="C10" s="185" t="s">
        <v>572</v>
      </c>
      <c r="D10" s="188">
        <v>0</v>
      </c>
      <c r="E10" s="188">
        <v>90</v>
      </c>
      <c r="F10" s="187">
        <v>506.25154723811539</v>
      </c>
    </row>
    <row r="11" spans="1:6" ht="27" customHeight="1" x14ac:dyDescent="0.35">
      <c r="A11" s="257"/>
      <c r="B11" s="185">
        <v>2</v>
      </c>
      <c r="C11" s="185" t="s">
        <v>572</v>
      </c>
      <c r="D11" s="188">
        <v>90</v>
      </c>
      <c r="E11" s="188">
        <v>150</v>
      </c>
      <c r="F11" s="187">
        <v>1013.0305475242249</v>
      </c>
    </row>
    <row r="12" spans="1:6" ht="27" customHeight="1" x14ac:dyDescent="0.35">
      <c r="A12" s="257"/>
      <c r="B12" s="185">
        <v>3</v>
      </c>
      <c r="C12" s="185" t="s">
        <v>572</v>
      </c>
      <c r="D12" s="188">
        <v>150</v>
      </c>
      <c r="E12" s="188">
        <v>250</v>
      </c>
      <c r="F12" s="187">
        <v>1525.1239102537934</v>
      </c>
    </row>
    <row r="13" spans="1:6" ht="27" customHeight="1" x14ac:dyDescent="0.35">
      <c r="A13" s="258"/>
      <c r="B13" s="185">
        <v>4</v>
      </c>
      <c r="C13" s="185" t="s">
        <v>572</v>
      </c>
      <c r="D13" s="188">
        <v>250</v>
      </c>
      <c r="E13" s="188" t="s">
        <v>673</v>
      </c>
      <c r="F13" s="187">
        <v>3176.0294484613723</v>
      </c>
    </row>
    <row r="14" spans="1:6" ht="27" customHeight="1" x14ac:dyDescent="0.35">
      <c r="A14" s="256" t="s">
        <v>573</v>
      </c>
      <c r="B14" s="185">
        <v>1</v>
      </c>
      <c r="C14" s="185" t="s">
        <v>572</v>
      </c>
      <c r="D14" s="188">
        <v>0</v>
      </c>
      <c r="E14" s="188">
        <v>500</v>
      </c>
      <c r="F14" s="187">
        <v>3028.6338351054442</v>
      </c>
    </row>
    <row r="15" spans="1:6" ht="27" customHeight="1" x14ac:dyDescent="0.35">
      <c r="A15" s="257"/>
      <c r="B15" s="185">
        <v>2</v>
      </c>
      <c r="C15" s="185" t="s">
        <v>572</v>
      </c>
      <c r="D15" s="188">
        <v>500</v>
      </c>
      <c r="E15" s="188">
        <v>1100</v>
      </c>
      <c r="F15" s="187">
        <v>9076.2360519968224</v>
      </c>
    </row>
    <row r="16" spans="1:6" ht="27" customHeight="1" x14ac:dyDescent="0.35">
      <c r="A16" s="257"/>
      <c r="B16" s="185">
        <v>3</v>
      </c>
      <c r="C16" s="185" t="s">
        <v>572</v>
      </c>
      <c r="D16" s="188">
        <v>1100</v>
      </c>
      <c r="E16" s="188">
        <v>2000</v>
      </c>
      <c r="F16" s="187">
        <v>18559.785464205299</v>
      </c>
    </row>
    <row r="17" spans="1:6" ht="27" customHeight="1" x14ac:dyDescent="0.35">
      <c r="A17" s="258"/>
      <c r="B17" s="185">
        <v>4</v>
      </c>
      <c r="C17" s="185" t="s">
        <v>572</v>
      </c>
      <c r="D17" s="188">
        <v>2000</v>
      </c>
      <c r="E17" s="188" t="s">
        <v>673</v>
      </c>
      <c r="F17" s="187">
        <v>45256.099008928271</v>
      </c>
    </row>
    <row r="18" spans="1:6" ht="27" customHeight="1" x14ac:dyDescent="0.35">
      <c r="A18" s="259" t="s">
        <v>574</v>
      </c>
      <c r="B18" s="185">
        <v>1</v>
      </c>
      <c r="C18" s="185" t="s">
        <v>572</v>
      </c>
      <c r="D18" s="188">
        <v>0</v>
      </c>
      <c r="E18" s="188">
        <v>3500</v>
      </c>
      <c r="F18" s="187">
        <v>8010.0251131611358</v>
      </c>
    </row>
    <row r="19" spans="1:6" ht="27" customHeight="1" x14ac:dyDescent="0.35">
      <c r="A19" s="260"/>
      <c r="B19" s="185">
        <v>2</v>
      </c>
      <c r="C19" s="185" t="s">
        <v>572</v>
      </c>
      <c r="D19" s="188">
        <v>3500</v>
      </c>
      <c r="E19" s="188">
        <v>11000</v>
      </c>
      <c r="F19" s="187">
        <v>48071.768025931517</v>
      </c>
    </row>
    <row r="20" spans="1:6" ht="27" customHeight="1" x14ac:dyDescent="0.35">
      <c r="A20" s="260"/>
      <c r="B20" s="185">
        <v>3</v>
      </c>
      <c r="C20" s="185" t="s">
        <v>572</v>
      </c>
      <c r="D20" s="188">
        <v>11000</v>
      </c>
      <c r="E20" s="188">
        <v>20000</v>
      </c>
      <c r="F20" s="187">
        <v>132534.86332461381</v>
      </c>
    </row>
    <row r="21" spans="1:6" ht="27" customHeight="1" x14ac:dyDescent="0.35">
      <c r="A21" s="261"/>
      <c r="B21" s="185">
        <v>4</v>
      </c>
      <c r="C21" s="185" t="s">
        <v>572</v>
      </c>
      <c r="D21" s="188">
        <v>20000</v>
      </c>
      <c r="E21" s="188" t="s">
        <v>673</v>
      </c>
      <c r="F21" s="187">
        <v>376746.2475</v>
      </c>
    </row>
    <row r="22" spans="1:6" ht="22" customHeight="1" x14ac:dyDescent="0.35">
      <c r="A22" s="148" t="s">
        <v>575</v>
      </c>
    </row>
  </sheetData>
  <mergeCells count="5">
    <mergeCell ref="A2:F2"/>
    <mergeCell ref="A6:A9"/>
    <mergeCell ref="A10:A13"/>
    <mergeCell ref="A14:A17"/>
    <mergeCell ref="A18:A21"/>
  </mergeCells>
  <phoneticPr fontId="4" type="noConversion"/>
  <hyperlinks>
    <hyperlink ref="A1" location="Overview!A1" display="Back to Overview" xr:uid="{00000000-0004-0000-0C00-000000000000}"/>
  </hyperlinks>
  <pageMargins left="0.7" right="0.7" top="0.75" bottom="0.75" header="0.3" footer="0.3"/>
  <pageSetup paperSize="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174D4E-FD12-4DAA-B629-1A3572E82704}">
  <dimension ref="A1:F41"/>
  <sheetViews>
    <sheetView showGridLines="0" zoomScaleNormal="100" workbookViewId="0">
      <selection activeCell="B5" sqref="B5"/>
    </sheetView>
  </sheetViews>
  <sheetFormatPr defaultRowHeight="12.5" x14ac:dyDescent="0.25"/>
  <cols>
    <col min="1" max="1" width="52.7265625" customWidth="1"/>
    <col min="2" max="2" width="52" customWidth="1"/>
    <col min="3" max="3" width="26.81640625" bestFit="1" customWidth="1"/>
  </cols>
  <sheetData>
    <row r="1" spans="1:6" ht="13.5" x14ac:dyDescent="0.35">
      <c r="A1" s="198" t="s">
        <v>18</v>
      </c>
      <c r="B1" s="182"/>
      <c r="C1" s="148"/>
      <c r="D1" s="148"/>
      <c r="E1" s="148"/>
      <c r="F1" s="148"/>
    </row>
    <row r="2" spans="1:6" ht="42.75" customHeight="1" x14ac:dyDescent="0.25">
      <c r="A2" s="213" t="str">
        <f>Overview!B4&amp; " - Effective from "&amp;Overview!C4&amp;" -"&amp;" TNUoS Mapping"</f>
        <v>VEPN _M - Effective from 2026/27 - TNUoS Mapping</v>
      </c>
      <c r="B2" s="213"/>
    </row>
    <row r="4" spans="1:6" ht="22" customHeight="1" x14ac:dyDescent="0.25">
      <c r="A4" s="183" t="s">
        <v>586</v>
      </c>
      <c r="B4" s="183" t="s">
        <v>587</v>
      </c>
    </row>
    <row r="5" spans="1:6" ht="22" customHeight="1" x14ac:dyDescent="0.25">
      <c r="A5" s="192" t="s">
        <v>588</v>
      </c>
      <c r="B5" s="193" t="s">
        <v>589</v>
      </c>
    </row>
    <row r="6" spans="1:6" ht="22" customHeight="1" x14ac:dyDescent="0.25">
      <c r="A6" s="196" t="s">
        <v>441</v>
      </c>
      <c r="B6" s="197" t="s">
        <v>590</v>
      </c>
    </row>
    <row r="7" spans="1:6" ht="22" customHeight="1" x14ac:dyDescent="0.25">
      <c r="A7" s="196" t="s">
        <v>591</v>
      </c>
      <c r="B7" s="197" t="str">
        <f>$B$6</f>
        <v>n/a (Non-Final Demand Site)</v>
      </c>
    </row>
    <row r="8" spans="1:6" ht="22" customHeight="1" x14ac:dyDescent="0.25">
      <c r="A8" s="192" t="s">
        <v>592</v>
      </c>
      <c r="B8" s="193" t="s">
        <v>593</v>
      </c>
    </row>
    <row r="9" spans="1:6" ht="22" customHeight="1" x14ac:dyDescent="0.25">
      <c r="A9" s="192" t="s">
        <v>594</v>
      </c>
      <c r="B9" s="193" t="s">
        <v>595</v>
      </c>
    </row>
    <row r="10" spans="1:6" ht="22" customHeight="1" x14ac:dyDescent="0.25">
      <c r="A10" s="192" t="s">
        <v>596</v>
      </c>
      <c r="B10" s="193" t="s">
        <v>597</v>
      </c>
    </row>
    <row r="11" spans="1:6" ht="22" customHeight="1" x14ac:dyDescent="0.25">
      <c r="A11" s="192" t="s">
        <v>598</v>
      </c>
      <c r="B11" s="193" t="s">
        <v>599</v>
      </c>
    </row>
    <row r="12" spans="1:6" ht="22" customHeight="1" x14ac:dyDescent="0.25">
      <c r="A12" s="196" t="s">
        <v>370</v>
      </c>
      <c r="B12" s="197" t="str">
        <f t="shared" ref="B12:B13" si="0">$B$6</f>
        <v>n/a (Non-Final Demand Site)</v>
      </c>
    </row>
    <row r="13" spans="1:6" ht="22" customHeight="1" x14ac:dyDescent="0.25">
      <c r="A13" s="196" t="s">
        <v>450</v>
      </c>
      <c r="B13" s="197" t="str">
        <f t="shared" si="0"/>
        <v>n/a (Non-Final Demand Site)</v>
      </c>
    </row>
    <row r="14" spans="1:6" ht="22" customHeight="1" x14ac:dyDescent="0.25">
      <c r="A14" s="192" t="s">
        <v>451</v>
      </c>
      <c r="B14" s="193" t="s">
        <v>600</v>
      </c>
    </row>
    <row r="15" spans="1:6" ht="22" customHeight="1" x14ac:dyDescent="0.25">
      <c r="A15" s="192" t="s">
        <v>452</v>
      </c>
      <c r="B15" s="193" t="s">
        <v>601</v>
      </c>
    </row>
    <row r="16" spans="1:6" ht="22" customHeight="1" x14ac:dyDescent="0.25">
      <c r="A16" s="192" t="s">
        <v>453</v>
      </c>
      <c r="B16" s="193" t="s">
        <v>602</v>
      </c>
    </row>
    <row r="17" spans="1:2" ht="22" customHeight="1" x14ac:dyDescent="0.25">
      <c r="A17" s="192" t="s">
        <v>454</v>
      </c>
      <c r="B17" s="193" t="s">
        <v>603</v>
      </c>
    </row>
    <row r="18" spans="1:2" ht="22" customHeight="1" x14ac:dyDescent="0.25">
      <c r="A18" s="196" t="s">
        <v>455</v>
      </c>
      <c r="B18" s="197" t="str">
        <f>$B$6</f>
        <v>n/a (Non-Final Demand Site)</v>
      </c>
    </row>
    <row r="19" spans="1:2" ht="22" customHeight="1" x14ac:dyDescent="0.25">
      <c r="A19" s="192" t="s">
        <v>456</v>
      </c>
      <c r="B19" s="193" t="s">
        <v>600</v>
      </c>
    </row>
    <row r="20" spans="1:2" ht="22" customHeight="1" x14ac:dyDescent="0.25">
      <c r="A20" s="192" t="s">
        <v>457</v>
      </c>
      <c r="B20" s="193" t="s">
        <v>601</v>
      </c>
    </row>
    <row r="21" spans="1:2" ht="22" customHeight="1" x14ac:dyDescent="0.25">
      <c r="A21" s="192" t="s">
        <v>458</v>
      </c>
      <c r="B21" s="193" t="s">
        <v>602</v>
      </c>
    </row>
    <row r="22" spans="1:2" ht="22" customHeight="1" x14ac:dyDescent="0.25">
      <c r="A22" s="192" t="s">
        <v>459</v>
      </c>
      <c r="B22" s="193" t="s">
        <v>603</v>
      </c>
    </row>
    <row r="23" spans="1:2" ht="22" customHeight="1" x14ac:dyDescent="0.25">
      <c r="A23" s="196" t="s">
        <v>460</v>
      </c>
      <c r="B23" s="197" t="str">
        <f>$B$6</f>
        <v>n/a (Non-Final Demand Site)</v>
      </c>
    </row>
    <row r="24" spans="1:2" ht="22" customHeight="1" x14ac:dyDescent="0.25">
      <c r="A24" s="192" t="s">
        <v>461</v>
      </c>
      <c r="B24" s="193" t="s">
        <v>604</v>
      </c>
    </row>
    <row r="25" spans="1:2" ht="22" customHeight="1" x14ac:dyDescent="0.25">
      <c r="A25" s="192" t="s">
        <v>462</v>
      </c>
      <c r="B25" s="193" t="s">
        <v>605</v>
      </c>
    </row>
    <row r="26" spans="1:2" ht="22" customHeight="1" x14ac:dyDescent="0.25">
      <c r="A26" s="192" t="s">
        <v>463</v>
      </c>
      <c r="B26" s="193" t="s">
        <v>606</v>
      </c>
    </row>
    <row r="27" spans="1:2" ht="22" customHeight="1" x14ac:dyDescent="0.25">
      <c r="A27" s="192" t="s">
        <v>464</v>
      </c>
      <c r="B27" s="193" t="s">
        <v>607</v>
      </c>
    </row>
    <row r="28" spans="1:2" ht="22" customHeight="1" x14ac:dyDescent="0.25">
      <c r="A28" s="196" t="s">
        <v>371</v>
      </c>
      <c r="B28" s="197" t="s">
        <v>608</v>
      </c>
    </row>
    <row r="29" spans="1:2" ht="22" customHeight="1" x14ac:dyDescent="0.25">
      <c r="A29" s="196" t="s">
        <v>372</v>
      </c>
      <c r="B29" s="197" t="str">
        <f t="shared" ref="B29:B37" si="1">$B$6</f>
        <v>n/a (Non-Final Demand Site)</v>
      </c>
    </row>
    <row r="30" spans="1:2" ht="22" customHeight="1" x14ac:dyDescent="0.25">
      <c r="A30" s="196" t="s">
        <v>373</v>
      </c>
      <c r="B30" s="197" t="str">
        <f t="shared" si="1"/>
        <v>n/a (Non-Final Demand Site)</v>
      </c>
    </row>
    <row r="31" spans="1:2" ht="22" customHeight="1" x14ac:dyDescent="0.25">
      <c r="A31" s="196" t="s">
        <v>374</v>
      </c>
      <c r="B31" s="197" t="str">
        <f t="shared" si="1"/>
        <v>n/a (Non-Final Demand Site)</v>
      </c>
    </row>
    <row r="32" spans="1:2" ht="22" customHeight="1" x14ac:dyDescent="0.25">
      <c r="A32" s="196" t="s">
        <v>375</v>
      </c>
      <c r="B32" s="197" t="str">
        <f t="shared" si="1"/>
        <v>n/a (Non-Final Demand Site)</v>
      </c>
    </row>
    <row r="33" spans="1:2" ht="22" customHeight="1" x14ac:dyDescent="0.25">
      <c r="A33" s="196" t="s">
        <v>376</v>
      </c>
      <c r="B33" s="197" t="str">
        <f t="shared" si="1"/>
        <v>n/a (Non-Final Demand Site)</v>
      </c>
    </row>
    <row r="34" spans="1:2" ht="22" customHeight="1" x14ac:dyDescent="0.25">
      <c r="A34" s="196" t="s">
        <v>377</v>
      </c>
      <c r="B34" s="197" t="str">
        <f t="shared" si="1"/>
        <v>n/a (Non-Final Demand Site)</v>
      </c>
    </row>
    <row r="35" spans="1:2" ht="22" customHeight="1" x14ac:dyDescent="0.25">
      <c r="A35" s="196" t="s">
        <v>378</v>
      </c>
      <c r="B35" s="197" t="str">
        <f t="shared" si="1"/>
        <v>n/a (Non-Final Demand Site)</v>
      </c>
    </row>
    <row r="36" spans="1:2" ht="22" customHeight="1" x14ac:dyDescent="0.25">
      <c r="A36" s="196" t="s">
        <v>379</v>
      </c>
      <c r="B36" s="197" t="str">
        <f t="shared" si="1"/>
        <v>n/a (Non-Final Demand Site)</v>
      </c>
    </row>
    <row r="37" spans="1:2" ht="22" customHeight="1" x14ac:dyDescent="0.25">
      <c r="A37" s="196" t="s">
        <v>609</v>
      </c>
      <c r="B37" s="197" t="str">
        <f t="shared" si="1"/>
        <v>n/a (Non-Final Demand Site)</v>
      </c>
    </row>
    <row r="38" spans="1:2" ht="22" customHeight="1" x14ac:dyDescent="0.25">
      <c r="A38" s="192" t="s">
        <v>610</v>
      </c>
      <c r="B38" s="193" t="s">
        <v>611</v>
      </c>
    </row>
    <row r="39" spans="1:2" ht="22" customHeight="1" x14ac:dyDescent="0.25">
      <c r="A39" s="192" t="s">
        <v>612</v>
      </c>
      <c r="B39" s="193" t="s">
        <v>613</v>
      </c>
    </row>
    <row r="40" spans="1:2" ht="22" customHeight="1" x14ac:dyDescent="0.25">
      <c r="A40" s="192" t="s">
        <v>614</v>
      </c>
      <c r="B40" s="193" t="s">
        <v>615</v>
      </c>
    </row>
    <row r="41" spans="1:2" ht="22" customHeight="1" x14ac:dyDescent="0.25">
      <c r="A41" s="192" t="s">
        <v>616</v>
      </c>
      <c r="B41" s="193" t="s">
        <v>617</v>
      </c>
    </row>
  </sheetData>
  <mergeCells count="1">
    <mergeCell ref="A2:B2"/>
  </mergeCells>
  <hyperlinks>
    <hyperlink ref="A1" location="Overview!A1" display="Back to Overview" xr:uid="{84B30313-58AE-4513-BD51-8B0449DE5034}"/>
  </hyperlinks>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4">
    <pageSetUpPr fitToPage="1"/>
  </sheetPr>
  <dimension ref="A1:EX24"/>
  <sheetViews>
    <sheetView zoomScaleNormal="100" workbookViewId="0">
      <selection activeCell="B5" sqref="B5:I5"/>
    </sheetView>
  </sheetViews>
  <sheetFormatPr defaultColWidth="9.1796875" defaultRowHeight="12.5" x14ac:dyDescent="0.25"/>
  <cols>
    <col min="1" max="1" width="2.453125" customWidth="1"/>
    <col min="2" max="2" width="33.7265625" customWidth="1"/>
    <col min="3" max="4" width="14.1796875" customWidth="1"/>
    <col min="5" max="9" width="12.1796875" customWidth="1"/>
    <col min="10" max="10" width="5.54296875" customWidth="1"/>
    <col min="11" max="11" width="5.26953125" customWidth="1"/>
    <col min="12" max="12" width="35.26953125" customWidth="1"/>
    <col min="13" max="20" width="11.7265625" customWidth="1"/>
    <col min="28" max="28" width="25" bestFit="1" customWidth="1"/>
    <col min="29" max="29" width="14.54296875" bestFit="1" customWidth="1"/>
    <col min="37" max="37" width="8.81640625" customWidth="1"/>
  </cols>
  <sheetData>
    <row r="1" spans="1:154" x14ac:dyDescent="0.25">
      <c r="B1" s="18" t="s">
        <v>18</v>
      </c>
    </row>
    <row r="2" spans="1:154" s="23" customFormat="1" ht="21.75" customHeight="1" x14ac:dyDescent="0.25">
      <c r="B2" s="266" t="str">
        <f>Overview!B4&amp; " - Effective from "&amp;Overview!D4&amp;" - "&amp;Overview!E4</f>
        <v>VEPN _M - Effective from 1 April 2026 - Final</v>
      </c>
      <c r="C2" s="267"/>
      <c r="D2" s="267"/>
      <c r="E2" s="267"/>
      <c r="F2" s="267"/>
      <c r="G2" s="267"/>
      <c r="H2" s="267"/>
      <c r="I2" s="267"/>
      <c r="J2" s="267"/>
      <c r="K2" s="267"/>
      <c r="L2" s="267"/>
      <c r="M2" s="267"/>
      <c r="N2" s="267"/>
      <c r="O2" s="267"/>
      <c r="P2" s="267"/>
      <c r="Q2" s="267"/>
      <c r="R2" s="267"/>
      <c r="S2" s="267"/>
      <c r="T2" s="268"/>
      <c r="U2"/>
      <c r="V2"/>
      <c r="W2"/>
      <c r="X2"/>
      <c r="Y2"/>
      <c r="Z2"/>
      <c r="AA2"/>
      <c r="AB2"/>
      <c r="AC2"/>
      <c r="AD2"/>
      <c r="AE2"/>
      <c r="AF2"/>
      <c r="AG2"/>
      <c r="AH2"/>
      <c r="AI2"/>
      <c r="AJ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row>
    <row r="3" spans="1:154" s="25" customFormat="1" ht="9" customHeight="1" x14ac:dyDescent="0.25">
      <c r="A3" s="24"/>
      <c r="B3" s="24"/>
      <c r="C3" s="24"/>
      <c r="D3" s="24"/>
      <c r="E3" s="24"/>
      <c r="F3" s="24"/>
      <c r="G3" s="24"/>
      <c r="H3" s="24"/>
      <c r="I3" s="24"/>
      <c r="J3" s="24"/>
      <c r="K3" s="24"/>
      <c r="L3"/>
      <c r="M3"/>
      <c r="N3"/>
      <c r="O3"/>
      <c r="P3"/>
      <c r="Q3"/>
      <c r="R3"/>
      <c r="S3"/>
      <c r="T3"/>
      <c r="U3"/>
      <c r="V3"/>
      <c r="W3"/>
      <c r="X3"/>
      <c r="Y3"/>
      <c r="Z3"/>
      <c r="AA3"/>
      <c r="AB3"/>
      <c r="AC3"/>
      <c r="AD3"/>
      <c r="AE3"/>
      <c r="AF3"/>
      <c r="AG3"/>
      <c r="AH3"/>
      <c r="AI3"/>
      <c r="AJ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row>
    <row r="4" spans="1:154" ht="26.25" customHeight="1" x14ac:dyDescent="0.25">
      <c r="B4" s="269" t="s">
        <v>393</v>
      </c>
      <c r="C4" s="270"/>
      <c r="D4" s="270"/>
      <c r="E4" s="270"/>
      <c r="F4" s="270"/>
      <c r="G4" s="270"/>
      <c r="H4" s="270"/>
      <c r="I4" s="271"/>
      <c r="L4" s="269" t="s">
        <v>394</v>
      </c>
      <c r="M4" s="270"/>
      <c r="N4" s="270"/>
      <c r="O4" s="270"/>
      <c r="P4" s="270"/>
      <c r="Q4" s="270"/>
      <c r="R4" s="270"/>
      <c r="S4" s="270"/>
      <c r="T4" s="271"/>
    </row>
    <row r="5" spans="1:154" ht="18" customHeight="1" x14ac:dyDescent="0.25">
      <c r="B5" s="262" t="s">
        <v>325</v>
      </c>
      <c r="C5" s="262"/>
      <c r="D5" s="262"/>
      <c r="E5" s="262"/>
      <c r="F5" s="262"/>
      <c r="G5" s="262"/>
      <c r="H5" s="262"/>
      <c r="I5" s="262"/>
      <c r="L5" s="262" t="s">
        <v>327</v>
      </c>
      <c r="M5" s="262"/>
      <c r="N5" s="262"/>
      <c r="O5" s="262"/>
      <c r="P5" s="262"/>
      <c r="Q5" s="262"/>
      <c r="R5" s="262"/>
      <c r="S5" s="262"/>
      <c r="T5" s="262"/>
    </row>
    <row r="6" spans="1:154" s="26" customFormat="1" ht="27.75" customHeight="1" x14ac:dyDescent="0.25">
      <c r="B6" s="272" t="s">
        <v>331</v>
      </c>
      <c r="C6" s="272"/>
      <c r="D6" s="272"/>
      <c r="E6" s="272"/>
      <c r="F6" s="272"/>
      <c r="G6" s="272"/>
      <c r="H6" s="272"/>
      <c r="I6" s="272"/>
      <c r="L6" s="272" t="s">
        <v>332</v>
      </c>
      <c r="M6" s="272"/>
      <c r="N6" s="272"/>
      <c r="O6" s="272"/>
      <c r="P6" s="272"/>
      <c r="Q6" s="272"/>
      <c r="R6" s="272"/>
      <c r="S6" s="272"/>
      <c r="T6" s="272"/>
      <c r="AB6"/>
      <c r="AC6"/>
      <c r="AD6"/>
      <c r="AE6"/>
      <c r="AF6"/>
      <c r="AG6"/>
      <c r="AH6"/>
      <c r="AI6"/>
    </row>
    <row r="7" spans="1:154" ht="18" customHeight="1" x14ac:dyDescent="0.25">
      <c r="B7" s="262" t="s">
        <v>326</v>
      </c>
      <c r="C7" s="262"/>
      <c r="D7" s="262"/>
      <c r="E7" s="262"/>
      <c r="F7" s="262"/>
      <c r="G7" s="262"/>
      <c r="H7" s="262"/>
      <c r="I7" s="262"/>
      <c r="L7" s="262" t="s">
        <v>328</v>
      </c>
      <c r="M7" s="262"/>
      <c r="N7" s="262"/>
      <c r="O7" s="262"/>
      <c r="P7" s="262"/>
      <c r="Q7" s="262"/>
      <c r="R7" s="262"/>
      <c r="S7" s="262"/>
      <c r="T7" s="262"/>
    </row>
    <row r="8" spans="1:154" ht="8.25" customHeight="1" x14ac:dyDescent="0.25"/>
    <row r="9" spans="1:154" ht="72" customHeight="1" x14ac:dyDescent="0.25">
      <c r="B9" s="27" t="s">
        <v>329</v>
      </c>
      <c r="C9" s="28" t="str">
        <f>'Annex 1 LV, HV and UMS charges'!D11</f>
        <v>Red/black unit charge
p/kWh</v>
      </c>
      <c r="D9" s="28" t="str">
        <f>'Annex 1 LV, HV and UMS charges'!E11</f>
        <v>Amber/yellow unit charge
p/kWh</v>
      </c>
      <c r="E9" s="28" t="str">
        <f>'Annex 1 LV, HV and UMS charges'!F11</f>
        <v>Green unit charge
p/kWh</v>
      </c>
      <c r="F9" s="28" t="str">
        <f>'Annex 1 LV, HV and UMS charges'!G11</f>
        <v>Fixed charge p/MPAN/day</v>
      </c>
      <c r="G9" s="28" t="str">
        <f>'Annex 1 LV, HV and UMS charges'!H11</f>
        <v>Capacity charge p/kVA/day</v>
      </c>
      <c r="H9" s="28" t="str">
        <f>'Annex 1 LV, HV and UMS charges'!I11</f>
        <v>Exceeded capacity charge
p/kVA/day</v>
      </c>
      <c r="I9" s="28" t="str">
        <f>'Annex 1 LV, HV and UMS charges'!J11</f>
        <v>Reactive power charge
p/kVArh</v>
      </c>
      <c r="L9" s="27" t="s">
        <v>330</v>
      </c>
      <c r="M9" s="38" t="str">
        <f>'Annex 2 Designated EHV charges'!I9</f>
        <v>Import
Super Red
unit charge
(p/kWh)</v>
      </c>
      <c r="N9" s="38" t="str">
        <f>'Annex 2 Designated EHV charges'!J9</f>
        <v>Import
fixed charge
(p/day)</v>
      </c>
      <c r="O9" s="38" t="str">
        <f>'Annex 2 Designated EHV charges'!K9</f>
        <v>Import
capacity charge
(p/kVA/day)</v>
      </c>
      <c r="P9" s="38" t="str">
        <f>'Annex 2 Designated EHV charges'!L9</f>
        <v>Import
exceeded capacity charge
(p/kVA/day)</v>
      </c>
      <c r="Q9" s="38" t="str">
        <f>'Annex 2 Designated EHV charges'!M9</f>
        <v>Export
Super Red
unit charge
(p/kWh)</v>
      </c>
      <c r="R9" s="38" t="str">
        <f>'Annex 2 Designated EHV charges'!N9</f>
        <v>Export
fixed charge
(p/day)</v>
      </c>
      <c r="S9" s="38" t="str">
        <f>'Annex 2 Designated EHV charges'!O9</f>
        <v>Export
capacity charge
(p/kVA/day)</v>
      </c>
      <c r="T9" s="38" t="str">
        <f>'Annex 2 Designated EHV charges'!P9</f>
        <v>Export
exceeded capacity charge
(p/kVA/day)</v>
      </c>
    </row>
    <row r="10" spans="1:154" ht="30" customHeight="1" x14ac:dyDescent="0.25">
      <c r="B10" s="20"/>
      <c r="C10" s="46" t="str">
        <f>IFERROR(VLOOKUP($B$10,'Annex 1 LV, HV and UMS charges'!$A:$K,4,FALSE),"")</f>
        <v/>
      </c>
      <c r="D10" s="47" t="str">
        <f>IFERROR(VLOOKUP($B$10,'Annex 1 LV, HV and UMS charges'!$A:$K,5,FALSE),"")</f>
        <v/>
      </c>
      <c r="E10" s="47" t="str">
        <f>IFERROR(VLOOKUP($B$10,'Annex 1 LV, HV and UMS charges'!$A:$K,6,FALSE),"")</f>
        <v/>
      </c>
      <c r="F10" s="48" t="str">
        <f>IFERROR(VLOOKUP($B$10,'Annex 1 LV, HV and UMS charges'!$A:$K,7,FALSE),"")</f>
        <v/>
      </c>
      <c r="G10" s="48" t="str">
        <f>IFERROR(VLOOKUP($B$10,'Annex 1 LV, HV and UMS charges'!$A:$K,8,FALSE),"")</f>
        <v/>
      </c>
      <c r="H10" s="48" t="str">
        <f>IFERROR(VLOOKUP($B$10,'Annex 1 LV, HV and UMS charges'!$A:$K,9,FALSE),"")</f>
        <v/>
      </c>
      <c r="I10" s="48" t="str">
        <f>IFERROR(VLOOKUP($B$10,'Annex 1 LV, HV and UMS charges'!$A:$K,10,FALSE),"")</f>
        <v/>
      </c>
      <c r="L10" s="20"/>
      <c r="M10" s="48" t="str">
        <f>IFERROR(VLOOKUP($L$10,'Annex 2 Designated EHV charges'!$G:$P,3,FALSE),"")</f>
        <v/>
      </c>
      <c r="N10" s="48" t="str">
        <f>IFERROR(VLOOKUP($L$10,'Annex 2 Designated EHV charges'!$G:$P,4,FALSE),"")</f>
        <v/>
      </c>
      <c r="O10" s="48" t="str">
        <f>IFERROR(VLOOKUP($L$10,'Annex 2 Designated EHV charges'!$G:$P,5,FALSE),"")</f>
        <v/>
      </c>
      <c r="P10" s="48" t="str">
        <f>IFERROR(VLOOKUP($L$10,'Annex 2 Designated EHV charges'!$G:$P,6,FALSE),"")</f>
        <v/>
      </c>
      <c r="Q10" s="49" t="str">
        <f>IFERROR(VLOOKUP($L$10,'Annex 2 Designated EHV charges'!$G:$P,7,FALSE),"")</f>
        <v/>
      </c>
      <c r="R10" s="49" t="str">
        <f>IFERROR(VLOOKUP($L$10,'Annex 2 Designated EHV charges'!$G:$P,8,FALSE),"")</f>
        <v/>
      </c>
      <c r="S10" s="49" t="str">
        <f>IFERROR(VLOOKUP($L$10,'Annex 2 Designated EHV charges'!$G:$P,9,FALSE),"")</f>
        <v/>
      </c>
      <c r="T10" s="49" t="str">
        <f>IFERROR(VLOOKUP($L$10,'Annex 2 Designated EHV charges'!$G:$P,10,FALSE),"")</f>
        <v/>
      </c>
    </row>
    <row r="11" spans="1:154" ht="7.5" customHeight="1" x14ac:dyDescent="0.25"/>
    <row r="12" spans="1:154" ht="88.5" customHeight="1" x14ac:dyDescent="0.25">
      <c r="B12" s="30" t="s">
        <v>295</v>
      </c>
      <c r="C12" s="28" t="str">
        <f>C9</f>
        <v>Red/black unit charge
p/kWh</v>
      </c>
      <c r="D12" s="28" t="str">
        <f>D9</f>
        <v>Amber/yellow unit charge
p/kWh</v>
      </c>
      <c r="E12" s="28" t="str">
        <f>E9</f>
        <v>Green unit charge
p/kWh</v>
      </c>
      <c r="F12" s="28" t="s">
        <v>296</v>
      </c>
      <c r="G12" s="28" t="s">
        <v>293</v>
      </c>
      <c r="H12" s="28" t="s">
        <v>358</v>
      </c>
      <c r="I12" s="28" t="s">
        <v>294</v>
      </c>
      <c r="L12" s="30" t="s">
        <v>295</v>
      </c>
      <c r="M12" s="28" t="s">
        <v>315</v>
      </c>
      <c r="N12" s="28" t="s">
        <v>296</v>
      </c>
      <c r="O12" s="28" t="s">
        <v>311</v>
      </c>
      <c r="P12" s="28" t="s">
        <v>358</v>
      </c>
      <c r="Q12" s="29" t="s">
        <v>313</v>
      </c>
      <c r="R12" s="29" t="s">
        <v>296</v>
      </c>
      <c r="S12" s="29" t="s">
        <v>312</v>
      </c>
      <c r="T12" s="29" t="s">
        <v>358</v>
      </c>
    </row>
    <row r="13" spans="1:154" ht="30" customHeight="1" x14ac:dyDescent="0.25">
      <c r="B13" s="31" t="s">
        <v>297</v>
      </c>
      <c r="C13" s="50"/>
      <c r="D13" s="50"/>
      <c r="E13" s="50"/>
      <c r="F13" s="50"/>
      <c r="G13" s="50"/>
      <c r="H13" s="50"/>
      <c r="I13" s="50"/>
      <c r="L13" s="31" t="s">
        <v>297</v>
      </c>
      <c r="M13" s="51"/>
      <c r="N13" s="51"/>
      <c r="O13" s="51"/>
      <c r="P13" s="51"/>
      <c r="Q13" s="52"/>
      <c r="R13" s="52">
        <f>N13</f>
        <v>0</v>
      </c>
      <c r="S13" s="52"/>
      <c r="T13" s="52"/>
    </row>
    <row r="14" spans="1:154" ht="30" customHeight="1" x14ac:dyDescent="0.25">
      <c r="B14" s="32" t="s">
        <v>299</v>
      </c>
      <c r="C14" s="21">
        <f t="shared" ref="C14:I14" si="0">C13</f>
        <v>0</v>
      </c>
      <c r="D14" s="21">
        <f t="shared" si="0"/>
        <v>0</v>
      </c>
      <c r="E14" s="21">
        <f t="shared" si="0"/>
        <v>0</v>
      </c>
      <c r="F14" s="21">
        <f t="shared" si="0"/>
        <v>0</v>
      </c>
      <c r="G14" s="21">
        <f t="shared" si="0"/>
        <v>0</v>
      </c>
      <c r="H14" s="21">
        <f t="shared" si="0"/>
        <v>0</v>
      </c>
      <c r="I14" s="21">
        <f t="shared" si="0"/>
        <v>0</v>
      </c>
      <c r="L14" s="32" t="s">
        <v>299</v>
      </c>
      <c r="M14" s="21">
        <f>M13</f>
        <v>0</v>
      </c>
      <c r="N14" s="21">
        <f t="shared" ref="N14:T14" si="1">N13</f>
        <v>0</v>
      </c>
      <c r="O14" s="21">
        <f t="shared" si="1"/>
        <v>0</v>
      </c>
      <c r="P14" s="21">
        <f t="shared" si="1"/>
        <v>0</v>
      </c>
      <c r="Q14" s="22">
        <f t="shared" si="1"/>
        <v>0</v>
      </c>
      <c r="R14" s="22">
        <f t="shared" si="1"/>
        <v>0</v>
      </c>
      <c r="S14" s="22">
        <f t="shared" si="1"/>
        <v>0</v>
      </c>
      <c r="T14" s="22">
        <f t="shared" si="1"/>
        <v>0</v>
      </c>
    </row>
    <row r="15" spans="1:154" ht="7.5" customHeight="1" x14ac:dyDescent="0.25"/>
    <row r="16" spans="1:154" ht="63.75" customHeight="1" x14ac:dyDescent="0.25">
      <c r="B16" s="30" t="s">
        <v>298</v>
      </c>
      <c r="C16" s="28" t="s">
        <v>308</v>
      </c>
      <c r="D16" s="28" t="s">
        <v>309</v>
      </c>
      <c r="E16" s="28" t="s">
        <v>310</v>
      </c>
      <c r="F16" s="28" t="s">
        <v>304</v>
      </c>
      <c r="G16" s="28" t="s">
        <v>303</v>
      </c>
      <c r="H16" s="28" t="s">
        <v>359</v>
      </c>
      <c r="I16" s="28" t="s">
        <v>302</v>
      </c>
      <c r="L16" s="30" t="s">
        <v>298</v>
      </c>
      <c r="M16" s="28" t="s">
        <v>316</v>
      </c>
      <c r="N16" s="28" t="s">
        <v>314</v>
      </c>
      <c r="O16" s="28" t="s">
        <v>319</v>
      </c>
      <c r="P16" s="28" t="s">
        <v>360</v>
      </c>
      <c r="Q16" s="29" t="s">
        <v>317</v>
      </c>
      <c r="R16" s="29" t="s">
        <v>318</v>
      </c>
      <c r="S16" s="29" t="s">
        <v>320</v>
      </c>
      <c r="T16" s="29" t="s">
        <v>361</v>
      </c>
    </row>
    <row r="17" spans="2:20" ht="30" customHeight="1" x14ac:dyDescent="0.25">
      <c r="B17" s="31" t="s">
        <v>300</v>
      </c>
      <c r="C17" s="53" t="str">
        <f>IFERROR(C10*C13/100,"")</f>
        <v/>
      </c>
      <c r="D17" s="53" t="str">
        <f t="shared" ref="D17:I17" si="2">IFERROR(D10*D13/100,"")</f>
        <v/>
      </c>
      <c r="E17" s="53" t="str">
        <f t="shared" si="2"/>
        <v/>
      </c>
      <c r="F17" s="53" t="str">
        <f t="shared" si="2"/>
        <v/>
      </c>
      <c r="G17" s="53" t="str">
        <f>IFERROR(G10*G13*F13/100,"")</f>
        <v/>
      </c>
      <c r="H17" s="53" t="str">
        <f>IFERROR(H10*H13*F13/100,"")</f>
        <v/>
      </c>
      <c r="I17" s="53" t="str">
        <f t="shared" si="2"/>
        <v/>
      </c>
      <c r="L17" s="33" t="s">
        <v>300</v>
      </c>
      <c r="M17" s="53" t="str">
        <f>IFERROR(M10*M13/100,"")</f>
        <v/>
      </c>
      <c r="N17" s="53" t="str">
        <f>IFERROR(N10*N13/100,"")</f>
        <v/>
      </c>
      <c r="O17" s="53" t="str">
        <f>IFERROR(O10*O13*N13/100,"")</f>
        <v/>
      </c>
      <c r="P17" s="53" t="str">
        <f>IFERROR(P10*P13*N13/100,"")</f>
        <v/>
      </c>
      <c r="Q17" s="54" t="str">
        <f>IFERROR(Q10*Q13/100,"")</f>
        <v/>
      </c>
      <c r="R17" s="54" t="str">
        <f>IFERROR(R10*R13/100,"")</f>
        <v/>
      </c>
      <c r="S17" s="54" t="str">
        <f>IFERROR(S10*S13*R13/100,"")</f>
        <v/>
      </c>
      <c r="T17" s="54" t="str">
        <f>IFERROR(T10*T13*R13/100,"")</f>
        <v/>
      </c>
    </row>
    <row r="18" spans="2:20" ht="30" customHeight="1" x14ac:dyDescent="0.25">
      <c r="B18" s="32" t="s">
        <v>301</v>
      </c>
      <c r="C18" s="36" t="str">
        <f>IFERROR(C10*C14/100,"")</f>
        <v/>
      </c>
      <c r="D18" s="36" t="str">
        <f t="shared" ref="D18:I18" si="3">IFERROR(D10*D14/100,"")</f>
        <v/>
      </c>
      <c r="E18" s="36" t="str">
        <f t="shared" si="3"/>
        <v/>
      </c>
      <c r="F18" s="36" t="str">
        <f t="shared" si="3"/>
        <v/>
      </c>
      <c r="G18" s="36" t="str">
        <f>IFERROR(G10*G14*F14/100,"")</f>
        <v/>
      </c>
      <c r="H18" s="36" t="str">
        <f>IFERROR(H10*H14*F14/100,"")</f>
        <v/>
      </c>
      <c r="I18" s="36" t="str">
        <f t="shared" si="3"/>
        <v/>
      </c>
      <c r="L18" s="34" t="s">
        <v>301</v>
      </c>
      <c r="M18" s="36" t="str">
        <f>IFERROR(M10*M14/100,"")</f>
        <v/>
      </c>
      <c r="N18" s="36" t="str">
        <f>IFERROR(N10*N14/100,"")</f>
        <v/>
      </c>
      <c r="O18" s="36" t="str">
        <f>IFERROR(O10*O14*N14/100,"")</f>
        <v/>
      </c>
      <c r="P18" s="36" t="str">
        <f>IFERROR(P10*P14*N14/100,"")</f>
        <v/>
      </c>
      <c r="Q18" s="37" t="str">
        <f>IFERROR(Q10*Q14/100,"")</f>
        <v/>
      </c>
      <c r="R18" s="37" t="str">
        <f>IFERROR(R10*R14/100,"")</f>
        <v/>
      </c>
      <c r="S18" s="37" t="str">
        <f>IFERROR(S10*S14*R14/100,"")</f>
        <v/>
      </c>
      <c r="T18" s="37" t="str">
        <f>IFERROR(T10*T14*R14/100,"")</f>
        <v/>
      </c>
    </row>
    <row r="19" spans="2:20" ht="7.5" customHeight="1" x14ac:dyDescent="0.25"/>
    <row r="20" spans="2:20" ht="39.75" customHeight="1" x14ac:dyDescent="0.25">
      <c r="C20" s="35" t="s">
        <v>305</v>
      </c>
      <c r="M20" s="28" t="s">
        <v>321</v>
      </c>
      <c r="N20" s="29" t="s">
        <v>322</v>
      </c>
    </row>
    <row r="21" spans="2:20" ht="30" customHeight="1" x14ac:dyDescent="0.25">
      <c r="B21" s="31" t="s">
        <v>300</v>
      </c>
      <c r="C21" s="53">
        <f>SUM(C17:I17)</f>
        <v>0</v>
      </c>
      <c r="L21" s="31" t="s">
        <v>300</v>
      </c>
      <c r="M21" s="53">
        <f>SUM(M17:P17)</f>
        <v>0</v>
      </c>
      <c r="N21" s="54">
        <f>SUM(Q17:T17)</f>
        <v>0</v>
      </c>
    </row>
    <row r="22" spans="2:20" ht="30" customHeight="1" x14ac:dyDescent="0.25">
      <c r="B22" s="32" t="s">
        <v>301</v>
      </c>
      <c r="C22" s="36">
        <f>SUM(C18:I18)</f>
        <v>0</v>
      </c>
      <c r="L22" s="32" t="s">
        <v>301</v>
      </c>
      <c r="M22" s="36">
        <f>SUM(M18:P18)</f>
        <v>0</v>
      </c>
      <c r="N22" s="37">
        <f>SUM(Q18:T18)</f>
        <v>0</v>
      </c>
    </row>
    <row r="24" spans="2:20" ht="30.75" customHeight="1" x14ac:dyDescent="0.25">
      <c r="B24" s="263" t="s">
        <v>323</v>
      </c>
      <c r="C24" s="264"/>
      <c r="D24" s="265"/>
      <c r="L24" s="263" t="s">
        <v>324</v>
      </c>
      <c r="M24" s="264"/>
      <c r="N24" s="265"/>
    </row>
  </sheetData>
  <dataConsolidate/>
  <mergeCells count="11">
    <mergeCell ref="B7:I7"/>
    <mergeCell ref="L7:T7"/>
    <mergeCell ref="B24:D24"/>
    <mergeCell ref="L24:N24"/>
    <mergeCell ref="B2:T2"/>
    <mergeCell ref="B4:I4"/>
    <mergeCell ref="L4:T4"/>
    <mergeCell ref="B5:I5"/>
    <mergeCell ref="L5:T5"/>
    <mergeCell ref="B6:I6"/>
    <mergeCell ref="L6:T6"/>
  </mergeCells>
  <conditionalFormatting sqref="C9:I9">
    <cfRule type="containsText" dxfId="2" priority="3" operator="containsText" text="n/a">
      <formula>NOT(ISERROR(SEARCH("n/a",C9)))</formula>
    </cfRule>
  </conditionalFormatting>
  <conditionalFormatting sqref="C10:I10 C12:I14 C16:I18">
    <cfRule type="expression" dxfId="1" priority="2">
      <formula>C$9="n/a"</formula>
    </cfRule>
  </conditionalFormatting>
  <conditionalFormatting sqref="Q10:T10 Q12:T14 Q16:T18">
    <cfRule type="expression" dxfId="0" priority="1">
      <formula>$T$10=0</formula>
    </cfRule>
  </conditionalFormatting>
  <hyperlinks>
    <hyperlink ref="B1" location="Overview!A1" display="Back to Overview" xr:uid="{00000000-0004-0000-0D00-000000000000}"/>
  </hyperlinks>
  <pageMargins left="0.70866141732283472" right="0.70866141732283472" top="0.74803149606299213" bottom="0.74803149606299213" header="0.31496062992125984" footer="0.31496062992125984"/>
  <pageSetup paperSize="9" scale="30" orientation="landscape" r:id="rId1"/>
  <drawing r:id="rId2"/>
  <extLst>
    <ext xmlns:x14="http://schemas.microsoft.com/office/spreadsheetml/2009/9/main" uri="{CCE6A557-97BC-4b89-ADB6-D9C93CAAB3DF}">
      <x14:dataValidations xmlns:xm="http://schemas.microsoft.com/office/excel/2006/main" xWindow="1101" yWindow="521" count="2">
        <x14:dataValidation type="list" errorStyle="information" allowBlank="1" showInputMessage="1" showErrorMessage="1" promptTitle="Tariff selection" prompt="Choose tariff from drop down list" xr:uid="{00000000-0002-0000-0D00-000000000000}">
          <x14:formula1>
            <xm:f>'Annex 1 LV, HV and UMS charges'!$A$12:$A$71</xm:f>
          </x14:formula1>
          <xm:sqref>B10</xm:sqref>
        </x14:dataValidation>
        <x14:dataValidation type="list" errorStyle="information" allowBlank="1" showInputMessage="1" showErrorMessage="1" promptTitle="Choose site" prompt="Select the EHV site that you would like to calculate charges." xr:uid="{00000000-0002-0000-0D00-000001000000}">
          <x14:formula1>
            <xm:f>'Annex 2 Designated EHV charges'!$G$10:$G$161</xm:f>
          </x14:formula1>
          <xm:sqref>L10</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M43"/>
  <sheetViews>
    <sheetView zoomScale="80" zoomScaleNormal="80" zoomScaleSheetLayoutView="100" workbookViewId="0">
      <selection activeCell="D23" sqref="D23"/>
    </sheetView>
  </sheetViews>
  <sheetFormatPr defaultColWidth="9.1796875" defaultRowHeight="27.75" customHeight="1" x14ac:dyDescent="0.35"/>
  <cols>
    <col min="1" max="1" width="49" style="56" bestFit="1" customWidth="1"/>
    <col min="2" max="2" width="20.1796875" style="63" customWidth="1"/>
    <col min="3" max="3" width="7.7265625" style="56" customWidth="1"/>
    <col min="4" max="4" width="17.54296875" style="56" customWidth="1"/>
    <col min="5" max="7" width="17.54296875" style="63" customWidth="1"/>
    <col min="8" max="9" width="17.54296875" style="64" customWidth="1"/>
    <col min="10" max="10" width="17.54296875" style="65" customWidth="1"/>
    <col min="11" max="11" width="17.54296875" style="66" customWidth="1"/>
    <col min="12" max="12" width="1.453125" style="59" customWidth="1"/>
    <col min="13" max="13" width="15.54296875" style="59" customWidth="1"/>
    <col min="14" max="16384" width="9.1796875" style="56"/>
  </cols>
  <sheetData>
    <row r="1" spans="1:13" ht="27.75" customHeight="1" x14ac:dyDescent="0.25">
      <c r="A1" s="57" t="s">
        <v>18</v>
      </c>
      <c r="B1" s="209"/>
      <c r="C1" s="210"/>
      <c r="D1" s="210"/>
      <c r="E1" s="208"/>
      <c r="F1" s="208"/>
      <c r="G1" s="208"/>
      <c r="H1" s="208"/>
      <c r="I1" s="208"/>
      <c r="J1" s="208"/>
      <c r="K1" s="208"/>
      <c r="L1" s="199"/>
      <c r="M1" s="199"/>
    </row>
    <row r="2" spans="1:13" ht="27" customHeight="1" x14ac:dyDescent="0.35">
      <c r="A2" s="213" t="str">
        <f>Overview!B4&amp; " - Effective from "&amp;Overview!D4&amp;" - "&amp;Overview!E4&amp;" LV and HV charges"</f>
        <v>VEPN _M - Effective from 1 April 2026 - Final LV and HV charges</v>
      </c>
      <c r="B2" s="213"/>
      <c r="C2" s="213"/>
      <c r="D2" s="213"/>
      <c r="E2" s="213"/>
      <c r="F2" s="213"/>
      <c r="G2" s="213"/>
      <c r="H2" s="213"/>
      <c r="I2" s="213"/>
      <c r="J2" s="213"/>
      <c r="K2" s="213"/>
    </row>
    <row r="3" spans="1:13" s="62" customFormat="1" ht="15" customHeight="1" x14ac:dyDescent="0.35">
      <c r="A3" s="60"/>
      <c r="B3" s="60"/>
      <c r="C3" s="60"/>
      <c r="D3" s="60"/>
      <c r="E3" s="60"/>
      <c r="F3" s="60"/>
      <c r="G3" s="60"/>
      <c r="H3" s="60"/>
      <c r="I3" s="60"/>
      <c r="J3" s="60"/>
      <c r="K3" s="60"/>
      <c r="L3" s="61"/>
      <c r="M3" s="61"/>
    </row>
    <row r="4" spans="1:13" ht="27" customHeight="1" x14ac:dyDescent="0.35">
      <c r="A4" s="213" t="s">
        <v>380</v>
      </c>
      <c r="B4" s="213"/>
      <c r="C4" s="213"/>
      <c r="D4" s="213"/>
      <c r="E4" s="213"/>
      <c r="F4" s="60"/>
      <c r="G4" s="213" t="s">
        <v>381</v>
      </c>
      <c r="H4" s="213"/>
      <c r="I4" s="213"/>
      <c r="J4" s="213"/>
      <c r="K4" s="213"/>
    </row>
    <row r="5" spans="1:13" ht="28.5" customHeight="1" x14ac:dyDescent="0.35">
      <c r="A5" s="139" t="s">
        <v>12</v>
      </c>
      <c r="B5" s="109" t="s">
        <v>274</v>
      </c>
      <c r="C5" s="214" t="s">
        <v>275</v>
      </c>
      <c r="D5" s="214"/>
      <c r="E5" s="111" t="s">
        <v>276</v>
      </c>
      <c r="F5" s="60"/>
      <c r="G5" s="216"/>
      <c r="H5" s="216"/>
      <c r="I5" s="112" t="s">
        <v>280</v>
      </c>
      <c r="J5" s="113" t="s">
        <v>281</v>
      </c>
      <c r="K5" s="111" t="s">
        <v>276</v>
      </c>
      <c r="L5" s="60"/>
    </row>
    <row r="6" spans="1:13" ht="65.25" customHeight="1" x14ac:dyDescent="0.35">
      <c r="A6" s="117" t="s">
        <v>277</v>
      </c>
      <c r="B6" s="71" t="s">
        <v>674</v>
      </c>
      <c r="C6" s="215" t="s">
        <v>675</v>
      </c>
      <c r="D6" s="215"/>
      <c r="E6" s="71" t="s">
        <v>676</v>
      </c>
      <c r="F6" s="60"/>
      <c r="G6" s="207" t="s">
        <v>278</v>
      </c>
      <c r="H6" s="207"/>
      <c r="I6" s="71" t="s">
        <v>674</v>
      </c>
      <c r="J6" s="71" t="s">
        <v>675</v>
      </c>
      <c r="K6" s="71" t="s">
        <v>676</v>
      </c>
      <c r="L6" s="60"/>
    </row>
    <row r="7" spans="1:13" ht="65.25" customHeight="1" x14ac:dyDescent="0.35">
      <c r="A7" s="117" t="s">
        <v>14</v>
      </c>
      <c r="B7" s="116">
        <v>0</v>
      </c>
      <c r="C7" s="217">
        <v>0</v>
      </c>
      <c r="D7" s="217"/>
      <c r="E7" s="71" t="s">
        <v>677</v>
      </c>
      <c r="F7" s="60"/>
      <c r="G7" s="207" t="s">
        <v>368</v>
      </c>
      <c r="H7" s="207"/>
      <c r="I7" s="116">
        <v>0</v>
      </c>
      <c r="J7" s="71" t="s">
        <v>679</v>
      </c>
      <c r="K7" s="71" t="s">
        <v>676</v>
      </c>
      <c r="L7" s="60"/>
    </row>
    <row r="8" spans="1:13" ht="65.25" customHeight="1" x14ac:dyDescent="0.35">
      <c r="A8" s="117" t="s">
        <v>13</v>
      </c>
      <c r="B8" s="211" t="s">
        <v>678</v>
      </c>
      <c r="C8" s="211"/>
      <c r="D8" s="211"/>
      <c r="E8" s="211"/>
      <c r="F8" s="60"/>
      <c r="G8" s="207" t="s">
        <v>292</v>
      </c>
      <c r="H8" s="207"/>
      <c r="I8" s="116">
        <v>0</v>
      </c>
      <c r="J8" s="116">
        <v>0</v>
      </c>
      <c r="K8" s="71" t="s">
        <v>677</v>
      </c>
      <c r="L8" s="60"/>
    </row>
    <row r="9" spans="1:13" s="62" customFormat="1" ht="27" customHeight="1" x14ac:dyDescent="0.35">
      <c r="A9" s="60"/>
      <c r="B9" s="60"/>
      <c r="C9" s="60"/>
      <c r="D9" s="60"/>
      <c r="E9" s="60"/>
      <c r="F9" s="60"/>
      <c r="G9" s="212" t="s">
        <v>13</v>
      </c>
      <c r="H9" s="212"/>
      <c r="I9" s="211" t="s">
        <v>678</v>
      </c>
      <c r="J9" s="211"/>
      <c r="K9" s="211"/>
      <c r="L9" s="61"/>
      <c r="M9" s="61"/>
    </row>
    <row r="10" spans="1:13" s="62" customFormat="1" ht="19" x14ac:dyDescent="0.35">
      <c r="A10" s="60"/>
      <c r="B10" s="60"/>
      <c r="C10" s="60"/>
      <c r="D10" s="60"/>
      <c r="E10" s="60"/>
      <c r="F10" s="60"/>
      <c r="G10" s="60"/>
      <c r="H10" s="60"/>
      <c r="I10" s="60"/>
      <c r="J10" s="60"/>
      <c r="K10" s="60"/>
      <c r="L10" s="61"/>
      <c r="M10" s="61"/>
    </row>
    <row r="11" spans="1:13" ht="78.75" customHeight="1" x14ac:dyDescent="0.35">
      <c r="A11" s="121" t="s">
        <v>354</v>
      </c>
      <c r="B11" s="122" t="s">
        <v>22</v>
      </c>
      <c r="C11" s="122" t="s">
        <v>23</v>
      </c>
      <c r="D11" s="72" t="s">
        <v>382</v>
      </c>
      <c r="E11" s="72" t="s">
        <v>383</v>
      </c>
      <c r="F11" s="72" t="s">
        <v>384</v>
      </c>
      <c r="G11" s="122" t="s">
        <v>24</v>
      </c>
      <c r="H11" s="122" t="s">
        <v>25</v>
      </c>
      <c r="I11" s="121" t="s">
        <v>355</v>
      </c>
      <c r="J11" s="122" t="s">
        <v>256</v>
      </c>
      <c r="K11" s="122" t="s">
        <v>0</v>
      </c>
    </row>
    <row r="12" spans="1:13" ht="31.9" customHeight="1" x14ac:dyDescent="0.35">
      <c r="A12" s="139" t="s">
        <v>588</v>
      </c>
      <c r="B12" s="124" t="s">
        <v>686</v>
      </c>
      <c r="C12" s="140" t="s">
        <v>443</v>
      </c>
      <c r="D12" s="126">
        <v>6.7859999999999996</v>
      </c>
      <c r="E12" s="127">
        <v>1.819</v>
      </c>
      <c r="F12" s="128">
        <v>0.21199999999999999</v>
      </c>
      <c r="G12" s="142">
        <v>18.03</v>
      </c>
      <c r="H12" s="130">
        <v>0</v>
      </c>
      <c r="I12" s="130">
        <v>0</v>
      </c>
      <c r="J12" s="131">
        <v>0</v>
      </c>
      <c r="K12" s="124"/>
    </row>
    <row r="13" spans="1:13" ht="31.9" customHeight="1" x14ac:dyDescent="0.35">
      <c r="A13" s="139" t="s">
        <v>441</v>
      </c>
      <c r="B13" s="124" t="s">
        <v>687</v>
      </c>
      <c r="C13" s="140">
        <v>2</v>
      </c>
      <c r="D13" s="126">
        <v>6.7859999999999996</v>
      </c>
      <c r="E13" s="127">
        <v>1.819</v>
      </c>
      <c r="F13" s="128">
        <v>0.21199999999999999</v>
      </c>
      <c r="G13" s="130">
        <v>0</v>
      </c>
      <c r="H13" s="130">
        <v>0</v>
      </c>
      <c r="I13" s="130">
        <v>0</v>
      </c>
      <c r="J13" s="131">
        <v>0</v>
      </c>
      <c r="K13" s="124"/>
    </row>
    <row r="14" spans="1:13" ht="31.9" customHeight="1" x14ac:dyDescent="0.35">
      <c r="A14" s="139" t="s">
        <v>591</v>
      </c>
      <c r="B14" s="124" t="s">
        <v>688</v>
      </c>
      <c r="C14" s="140" t="s">
        <v>444</v>
      </c>
      <c r="D14" s="126">
        <v>8.1649999999999991</v>
      </c>
      <c r="E14" s="127">
        <v>2.1880000000000002</v>
      </c>
      <c r="F14" s="128">
        <v>0.255</v>
      </c>
      <c r="G14" s="142">
        <v>12.11</v>
      </c>
      <c r="H14" s="130">
        <v>0</v>
      </c>
      <c r="I14" s="130">
        <v>0</v>
      </c>
      <c r="J14" s="131">
        <v>0</v>
      </c>
      <c r="K14" s="124"/>
    </row>
    <row r="15" spans="1:13" ht="31.9" customHeight="1" x14ac:dyDescent="0.35">
      <c r="A15" s="139" t="s">
        <v>592</v>
      </c>
      <c r="B15" s="124" t="s">
        <v>689</v>
      </c>
      <c r="C15" s="140" t="s">
        <v>444</v>
      </c>
      <c r="D15" s="126">
        <v>8.1649999999999991</v>
      </c>
      <c r="E15" s="127">
        <v>2.1880000000000002</v>
      </c>
      <c r="F15" s="128">
        <v>0.255</v>
      </c>
      <c r="G15" s="142">
        <v>17.829999999999998</v>
      </c>
      <c r="H15" s="130">
        <v>0</v>
      </c>
      <c r="I15" s="130">
        <v>0</v>
      </c>
      <c r="J15" s="131">
        <v>0</v>
      </c>
      <c r="K15" s="124"/>
    </row>
    <row r="16" spans="1:13" ht="31.9" customHeight="1" x14ac:dyDescent="0.35">
      <c r="A16" s="139" t="s">
        <v>594</v>
      </c>
      <c r="B16" s="124" t="s">
        <v>690</v>
      </c>
      <c r="C16" s="140" t="s">
        <v>444</v>
      </c>
      <c r="D16" s="126">
        <v>8.1649999999999991</v>
      </c>
      <c r="E16" s="127">
        <v>2.1880000000000002</v>
      </c>
      <c r="F16" s="128">
        <v>0.255</v>
      </c>
      <c r="G16" s="142">
        <v>26.38</v>
      </c>
      <c r="H16" s="130">
        <v>0</v>
      </c>
      <c r="I16" s="130">
        <v>0</v>
      </c>
      <c r="J16" s="131">
        <v>0</v>
      </c>
      <c r="K16" s="124"/>
    </row>
    <row r="17" spans="1:11" ht="31.9" customHeight="1" x14ac:dyDescent="0.35">
      <c r="A17" s="139" t="s">
        <v>596</v>
      </c>
      <c r="B17" s="124" t="s">
        <v>691</v>
      </c>
      <c r="C17" s="140" t="s">
        <v>444</v>
      </c>
      <c r="D17" s="126">
        <v>8.1649999999999991</v>
      </c>
      <c r="E17" s="127">
        <v>2.1880000000000002</v>
      </c>
      <c r="F17" s="128">
        <v>0.255</v>
      </c>
      <c r="G17" s="142">
        <v>41.96</v>
      </c>
      <c r="H17" s="130">
        <v>0</v>
      </c>
      <c r="I17" s="130">
        <v>0</v>
      </c>
      <c r="J17" s="131">
        <v>0</v>
      </c>
      <c r="K17" s="124"/>
    </row>
    <row r="18" spans="1:11" ht="31.9" customHeight="1" x14ac:dyDescent="0.35">
      <c r="A18" s="139" t="s">
        <v>598</v>
      </c>
      <c r="B18" s="124" t="s">
        <v>692</v>
      </c>
      <c r="C18" s="140" t="s">
        <v>444</v>
      </c>
      <c r="D18" s="126">
        <v>8.1649999999999991</v>
      </c>
      <c r="E18" s="127">
        <v>2.1880000000000002</v>
      </c>
      <c r="F18" s="128">
        <v>0.255</v>
      </c>
      <c r="G18" s="142">
        <v>95.09</v>
      </c>
      <c r="H18" s="130">
        <v>0</v>
      </c>
      <c r="I18" s="130">
        <v>0</v>
      </c>
      <c r="J18" s="131">
        <v>0</v>
      </c>
      <c r="K18" s="124"/>
    </row>
    <row r="19" spans="1:11" ht="31.9" customHeight="1" x14ac:dyDescent="0.35">
      <c r="A19" s="139" t="s">
        <v>370</v>
      </c>
      <c r="B19" s="124" t="s">
        <v>693</v>
      </c>
      <c r="C19" s="140">
        <v>4</v>
      </c>
      <c r="D19" s="126">
        <v>8.1649999999999991</v>
      </c>
      <c r="E19" s="127">
        <v>2.1880000000000002</v>
      </c>
      <c r="F19" s="128">
        <v>0.255</v>
      </c>
      <c r="G19" s="130">
        <v>0</v>
      </c>
      <c r="H19" s="130">
        <v>0</v>
      </c>
      <c r="I19" s="130">
        <v>0</v>
      </c>
      <c r="J19" s="131">
        <v>0</v>
      </c>
      <c r="K19" s="124"/>
    </row>
    <row r="20" spans="1:11" ht="31.9" customHeight="1" x14ac:dyDescent="0.35">
      <c r="A20" s="139" t="s">
        <v>450</v>
      </c>
      <c r="B20" s="124" t="s">
        <v>694</v>
      </c>
      <c r="C20" s="140">
        <v>0</v>
      </c>
      <c r="D20" s="126">
        <v>5.8289999999999997</v>
      </c>
      <c r="E20" s="127">
        <v>1.528</v>
      </c>
      <c r="F20" s="128">
        <v>0.17199999999999999</v>
      </c>
      <c r="G20" s="142">
        <v>16.100000000000001</v>
      </c>
      <c r="H20" s="142">
        <v>3.82</v>
      </c>
      <c r="I20" s="143">
        <v>3.82</v>
      </c>
      <c r="J20" s="133">
        <v>0.11799999999999999</v>
      </c>
      <c r="K20" s="124"/>
    </row>
    <row r="21" spans="1:11" ht="31.9" customHeight="1" x14ac:dyDescent="0.35">
      <c r="A21" s="139" t="s">
        <v>451</v>
      </c>
      <c r="B21" s="124" t="s">
        <v>695</v>
      </c>
      <c r="C21" s="140">
        <v>0</v>
      </c>
      <c r="D21" s="126">
        <v>5.8289999999999997</v>
      </c>
      <c r="E21" s="127">
        <v>1.528</v>
      </c>
      <c r="F21" s="128">
        <v>0.17199999999999999</v>
      </c>
      <c r="G21" s="142">
        <v>154.80000000000001</v>
      </c>
      <c r="H21" s="142">
        <v>3.82</v>
      </c>
      <c r="I21" s="143">
        <v>3.82</v>
      </c>
      <c r="J21" s="133">
        <v>0.11799999999999999</v>
      </c>
      <c r="K21" s="124"/>
    </row>
    <row r="22" spans="1:11" ht="31.9" customHeight="1" x14ac:dyDescent="0.35">
      <c r="A22" s="139" t="s">
        <v>452</v>
      </c>
      <c r="B22" s="124" t="s">
        <v>696</v>
      </c>
      <c r="C22" s="140">
        <v>0</v>
      </c>
      <c r="D22" s="126">
        <v>5.8289999999999997</v>
      </c>
      <c r="E22" s="127">
        <v>1.528</v>
      </c>
      <c r="F22" s="128">
        <v>0.17199999999999999</v>
      </c>
      <c r="G22" s="142">
        <v>293.64999999999998</v>
      </c>
      <c r="H22" s="142">
        <v>3.82</v>
      </c>
      <c r="I22" s="143">
        <v>3.82</v>
      </c>
      <c r="J22" s="133">
        <v>0.11799999999999999</v>
      </c>
      <c r="K22" s="124"/>
    </row>
    <row r="23" spans="1:11" ht="31.9" customHeight="1" x14ac:dyDescent="0.35">
      <c r="A23" s="139" t="s">
        <v>453</v>
      </c>
      <c r="B23" s="124" t="s">
        <v>697</v>
      </c>
      <c r="C23" s="140">
        <v>0</v>
      </c>
      <c r="D23" s="126">
        <v>5.8289999999999997</v>
      </c>
      <c r="E23" s="127">
        <v>1.528</v>
      </c>
      <c r="F23" s="128">
        <v>0.17199999999999999</v>
      </c>
      <c r="G23" s="142">
        <v>433.95</v>
      </c>
      <c r="H23" s="142">
        <v>3.82</v>
      </c>
      <c r="I23" s="143">
        <v>3.82</v>
      </c>
      <c r="J23" s="133">
        <v>0.11799999999999999</v>
      </c>
      <c r="K23" s="124"/>
    </row>
    <row r="24" spans="1:11" ht="31.9" customHeight="1" x14ac:dyDescent="0.35">
      <c r="A24" s="139" t="s">
        <v>454</v>
      </c>
      <c r="B24" s="124" t="s">
        <v>698</v>
      </c>
      <c r="C24" s="140">
        <v>0</v>
      </c>
      <c r="D24" s="126">
        <v>5.8289999999999997</v>
      </c>
      <c r="E24" s="127">
        <v>1.528</v>
      </c>
      <c r="F24" s="128">
        <v>0.17199999999999999</v>
      </c>
      <c r="G24" s="142">
        <v>886.25</v>
      </c>
      <c r="H24" s="142">
        <v>3.82</v>
      </c>
      <c r="I24" s="143">
        <v>3.82</v>
      </c>
      <c r="J24" s="133">
        <v>0.11799999999999999</v>
      </c>
      <c r="K24" s="124"/>
    </row>
    <row r="25" spans="1:11" ht="31.9" customHeight="1" x14ac:dyDescent="0.35">
      <c r="A25" s="139" t="s">
        <v>455</v>
      </c>
      <c r="B25" s="124" t="s">
        <v>699</v>
      </c>
      <c r="C25" s="140">
        <v>0</v>
      </c>
      <c r="D25" s="126">
        <v>3.714</v>
      </c>
      <c r="E25" s="127">
        <v>0.92300000000000004</v>
      </c>
      <c r="F25" s="128">
        <v>9.4E-2</v>
      </c>
      <c r="G25" s="142">
        <v>16.100000000000001</v>
      </c>
      <c r="H25" s="142">
        <v>3.07</v>
      </c>
      <c r="I25" s="143">
        <v>3.07</v>
      </c>
      <c r="J25" s="133">
        <v>6.8000000000000005E-2</v>
      </c>
      <c r="K25" s="124"/>
    </row>
    <row r="26" spans="1:11" ht="31.9" customHeight="1" x14ac:dyDescent="0.35">
      <c r="A26" s="139" t="s">
        <v>456</v>
      </c>
      <c r="B26" s="124" t="s">
        <v>700</v>
      </c>
      <c r="C26" s="140">
        <v>0</v>
      </c>
      <c r="D26" s="126">
        <v>3.714</v>
      </c>
      <c r="E26" s="127">
        <v>0.92300000000000004</v>
      </c>
      <c r="F26" s="128">
        <v>9.4E-2</v>
      </c>
      <c r="G26" s="142">
        <v>154.80000000000001</v>
      </c>
      <c r="H26" s="142">
        <v>3.07</v>
      </c>
      <c r="I26" s="143">
        <v>3.07</v>
      </c>
      <c r="J26" s="133">
        <v>6.8000000000000005E-2</v>
      </c>
      <c r="K26" s="124"/>
    </row>
    <row r="27" spans="1:11" ht="31.9" customHeight="1" x14ac:dyDescent="0.35">
      <c r="A27" s="139" t="s">
        <v>457</v>
      </c>
      <c r="B27" s="124" t="s">
        <v>701</v>
      </c>
      <c r="C27" s="140">
        <v>0</v>
      </c>
      <c r="D27" s="126">
        <v>3.714</v>
      </c>
      <c r="E27" s="127">
        <v>0.92300000000000004</v>
      </c>
      <c r="F27" s="128">
        <v>9.4E-2</v>
      </c>
      <c r="G27" s="142">
        <v>293.64999999999998</v>
      </c>
      <c r="H27" s="142">
        <v>3.07</v>
      </c>
      <c r="I27" s="143">
        <v>3.07</v>
      </c>
      <c r="J27" s="133">
        <v>6.8000000000000005E-2</v>
      </c>
      <c r="K27" s="124"/>
    </row>
    <row r="28" spans="1:11" ht="31.9" customHeight="1" x14ac:dyDescent="0.35">
      <c r="A28" s="139" t="s">
        <v>458</v>
      </c>
      <c r="B28" s="124" t="s">
        <v>702</v>
      </c>
      <c r="C28" s="140">
        <v>0</v>
      </c>
      <c r="D28" s="126">
        <v>3.714</v>
      </c>
      <c r="E28" s="127">
        <v>0.92300000000000004</v>
      </c>
      <c r="F28" s="128">
        <v>9.4E-2</v>
      </c>
      <c r="G28" s="142">
        <v>433.95</v>
      </c>
      <c r="H28" s="142">
        <v>3.07</v>
      </c>
      <c r="I28" s="143">
        <v>3.07</v>
      </c>
      <c r="J28" s="133">
        <v>6.8000000000000005E-2</v>
      </c>
      <c r="K28" s="124"/>
    </row>
    <row r="29" spans="1:11" ht="31.9" customHeight="1" x14ac:dyDescent="0.35">
      <c r="A29" s="139" t="s">
        <v>459</v>
      </c>
      <c r="B29" s="124" t="s">
        <v>703</v>
      </c>
      <c r="C29" s="140">
        <v>0</v>
      </c>
      <c r="D29" s="126">
        <v>3.714</v>
      </c>
      <c r="E29" s="127">
        <v>0.92300000000000004</v>
      </c>
      <c r="F29" s="128">
        <v>9.4E-2</v>
      </c>
      <c r="G29" s="142">
        <v>886.25</v>
      </c>
      <c r="H29" s="142">
        <v>3.07</v>
      </c>
      <c r="I29" s="143">
        <v>3.07</v>
      </c>
      <c r="J29" s="133">
        <v>6.8000000000000005E-2</v>
      </c>
      <c r="K29" s="124"/>
    </row>
    <row r="30" spans="1:11" ht="31.9" customHeight="1" x14ac:dyDescent="0.35">
      <c r="A30" s="139" t="s">
        <v>460</v>
      </c>
      <c r="B30" s="124" t="s">
        <v>704</v>
      </c>
      <c r="C30" s="140">
        <v>0</v>
      </c>
      <c r="D30" s="126">
        <v>2.5139999999999998</v>
      </c>
      <c r="E30" s="127">
        <v>0.58799999999999997</v>
      </c>
      <c r="F30" s="128">
        <v>5.1999999999999998E-2</v>
      </c>
      <c r="G30" s="142">
        <v>421.64</v>
      </c>
      <c r="H30" s="142">
        <v>3.78</v>
      </c>
      <c r="I30" s="143">
        <v>3.78</v>
      </c>
      <c r="J30" s="133">
        <v>4.1000000000000002E-2</v>
      </c>
      <c r="K30" s="124"/>
    </row>
    <row r="31" spans="1:11" ht="31.9" customHeight="1" x14ac:dyDescent="0.35">
      <c r="A31" s="139" t="s">
        <v>461</v>
      </c>
      <c r="B31" s="124" t="s">
        <v>705</v>
      </c>
      <c r="C31" s="140">
        <v>0</v>
      </c>
      <c r="D31" s="126">
        <v>2.5139999999999998</v>
      </c>
      <c r="E31" s="127">
        <v>0.58799999999999997</v>
      </c>
      <c r="F31" s="128">
        <v>5.1999999999999998E-2</v>
      </c>
      <c r="G31" s="142">
        <v>1251.4100000000001</v>
      </c>
      <c r="H31" s="142">
        <v>3.78</v>
      </c>
      <c r="I31" s="143">
        <v>3.78</v>
      </c>
      <c r="J31" s="133">
        <v>4.1000000000000002E-2</v>
      </c>
      <c r="K31" s="124"/>
    </row>
    <row r="32" spans="1:11" ht="31.9" customHeight="1" x14ac:dyDescent="0.35">
      <c r="A32" s="139" t="s">
        <v>462</v>
      </c>
      <c r="B32" s="124" t="s">
        <v>706</v>
      </c>
      <c r="C32" s="140">
        <v>0</v>
      </c>
      <c r="D32" s="126">
        <v>2.5139999999999998</v>
      </c>
      <c r="E32" s="127">
        <v>0.58799999999999997</v>
      </c>
      <c r="F32" s="128">
        <v>5.1999999999999998E-2</v>
      </c>
      <c r="G32" s="142">
        <v>2908.28</v>
      </c>
      <c r="H32" s="142">
        <v>3.78</v>
      </c>
      <c r="I32" s="143">
        <v>3.78</v>
      </c>
      <c r="J32" s="133">
        <v>4.1000000000000002E-2</v>
      </c>
      <c r="K32" s="124"/>
    </row>
    <row r="33" spans="1:11" ht="31.9" customHeight="1" x14ac:dyDescent="0.35">
      <c r="A33" s="139" t="s">
        <v>463</v>
      </c>
      <c r="B33" s="124" t="s">
        <v>707</v>
      </c>
      <c r="C33" s="140">
        <v>0</v>
      </c>
      <c r="D33" s="126">
        <v>2.5139999999999998</v>
      </c>
      <c r="E33" s="127">
        <v>0.58799999999999997</v>
      </c>
      <c r="F33" s="128">
        <v>5.1999999999999998E-2</v>
      </c>
      <c r="G33" s="142">
        <v>5506.52</v>
      </c>
      <c r="H33" s="142">
        <v>3.78</v>
      </c>
      <c r="I33" s="143">
        <v>3.78</v>
      </c>
      <c r="J33" s="133">
        <v>4.1000000000000002E-2</v>
      </c>
      <c r="K33" s="124"/>
    </row>
    <row r="34" spans="1:11" ht="31.9" customHeight="1" x14ac:dyDescent="0.35">
      <c r="A34" s="139" t="s">
        <v>464</v>
      </c>
      <c r="B34" s="124" t="s">
        <v>708</v>
      </c>
      <c r="C34" s="140">
        <v>0</v>
      </c>
      <c r="D34" s="126">
        <v>2.5139999999999998</v>
      </c>
      <c r="E34" s="127">
        <v>0.58799999999999997</v>
      </c>
      <c r="F34" s="128">
        <v>5.1999999999999998E-2</v>
      </c>
      <c r="G34" s="142">
        <v>12820.57</v>
      </c>
      <c r="H34" s="142">
        <v>3.78</v>
      </c>
      <c r="I34" s="143">
        <v>3.78</v>
      </c>
      <c r="J34" s="133">
        <v>4.1000000000000002E-2</v>
      </c>
      <c r="K34" s="124"/>
    </row>
    <row r="35" spans="1:11" ht="31.9" customHeight="1" x14ac:dyDescent="0.35">
      <c r="A35" s="139" t="s">
        <v>371</v>
      </c>
      <c r="B35" s="124" t="s">
        <v>709</v>
      </c>
      <c r="C35" s="140" t="s">
        <v>445</v>
      </c>
      <c r="D35" s="134">
        <v>20.504000000000001</v>
      </c>
      <c r="E35" s="135">
        <v>2.3929999999999998</v>
      </c>
      <c r="F35" s="136">
        <v>0.89</v>
      </c>
      <c r="G35" s="130">
        <v>0</v>
      </c>
      <c r="H35" s="130">
        <v>0</v>
      </c>
      <c r="I35" s="130">
        <v>0</v>
      </c>
      <c r="J35" s="131">
        <v>0</v>
      </c>
      <c r="K35" s="124"/>
    </row>
    <row r="36" spans="1:11" ht="31.9" customHeight="1" x14ac:dyDescent="0.35">
      <c r="A36" s="139" t="s">
        <v>372</v>
      </c>
      <c r="B36" s="124" t="s">
        <v>710</v>
      </c>
      <c r="C36" s="140">
        <v>0</v>
      </c>
      <c r="D36" s="126">
        <v>-4.8949999999999996</v>
      </c>
      <c r="E36" s="127">
        <v>-1.3120000000000001</v>
      </c>
      <c r="F36" s="128">
        <v>-0.153</v>
      </c>
      <c r="G36" s="130">
        <v>0</v>
      </c>
      <c r="H36" s="130">
        <v>0</v>
      </c>
      <c r="I36" s="130">
        <v>0</v>
      </c>
      <c r="J36" s="131">
        <v>0</v>
      </c>
      <c r="K36" s="124"/>
    </row>
    <row r="37" spans="1:11" ht="31.9" customHeight="1" x14ac:dyDescent="0.35">
      <c r="A37" s="139" t="s">
        <v>373</v>
      </c>
      <c r="B37" s="124" t="s">
        <v>711</v>
      </c>
      <c r="C37" s="140">
        <v>0</v>
      </c>
      <c r="D37" s="126">
        <v>-4.0460000000000003</v>
      </c>
      <c r="E37" s="127">
        <v>-1.07</v>
      </c>
      <c r="F37" s="128">
        <v>-0.122</v>
      </c>
      <c r="G37" s="130">
        <v>0</v>
      </c>
      <c r="H37" s="130">
        <v>0</v>
      </c>
      <c r="I37" s="130">
        <v>0</v>
      </c>
      <c r="J37" s="131">
        <v>0</v>
      </c>
      <c r="K37" s="124"/>
    </row>
    <row r="38" spans="1:11" ht="31.9" customHeight="1" x14ac:dyDescent="0.35">
      <c r="A38" s="139" t="s">
        <v>374</v>
      </c>
      <c r="B38" s="124" t="s">
        <v>712</v>
      </c>
      <c r="C38" s="140">
        <v>0</v>
      </c>
      <c r="D38" s="126">
        <v>-4.8949999999999996</v>
      </c>
      <c r="E38" s="127">
        <v>-1.3120000000000001</v>
      </c>
      <c r="F38" s="128">
        <v>-0.153</v>
      </c>
      <c r="G38" s="130">
        <v>0</v>
      </c>
      <c r="H38" s="130">
        <v>0</v>
      </c>
      <c r="I38" s="130">
        <v>0</v>
      </c>
      <c r="J38" s="133">
        <v>9.0999999999999998E-2</v>
      </c>
      <c r="K38" s="124"/>
    </row>
    <row r="39" spans="1:11" ht="31.9" customHeight="1" x14ac:dyDescent="0.35">
      <c r="A39" s="139" t="s">
        <v>375</v>
      </c>
      <c r="B39" s="124"/>
      <c r="C39" s="140">
        <v>0</v>
      </c>
      <c r="D39" s="126">
        <v>-4.8949999999999996</v>
      </c>
      <c r="E39" s="127">
        <v>-1.3120000000000001</v>
      </c>
      <c r="F39" s="128">
        <v>-0.153</v>
      </c>
      <c r="G39" s="130">
        <v>0</v>
      </c>
      <c r="H39" s="130">
        <v>0</v>
      </c>
      <c r="I39" s="130">
        <v>0</v>
      </c>
      <c r="J39" s="131">
        <v>0</v>
      </c>
      <c r="K39" s="124"/>
    </row>
    <row r="40" spans="1:11" ht="31.9" customHeight="1" x14ac:dyDescent="0.35">
      <c r="A40" s="139" t="s">
        <v>376</v>
      </c>
      <c r="B40" s="124" t="s">
        <v>713</v>
      </c>
      <c r="C40" s="140">
        <v>0</v>
      </c>
      <c r="D40" s="126">
        <v>-4.0460000000000003</v>
      </c>
      <c r="E40" s="127">
        <v>-1.07</v>
      </c>
      <c r="F40" s="128">
        <v>-0.122</v>
      </c>
      <c r="G40" s="130">
        <v>0</v>
      </c>
      <c r="H40" s="130">
        <v>0</v>
      </c>
      <c r="I40" s="130">
        <v>0</v>
      </c>
      <c r="J40" s="133">
        <v>8.3000000000000004E-2</v>
      </c>
      <c r="K40" s="124"/>
    </row>
    <row r="41" spans="1:11" ht="31.9" customHeight="1" x14ac:dyDescent="0.35">
      <c r="A41" s="139" t="s">
        <v>377</v>
      </c>
      <c r="B41" s="124"/>
      <c r="C41" s="140">
        <v>0</v>
      </c>
      <c r="D41" s="126">
        <v>-4.0460000000000003</v>
      </c>
      <c r="E41" s="127">
        <v>-1.07</v>
      </c>
      <c r="F41" s="128">
        <v>-0.122</v>
      </c>
      <c r="G41" s="130">
        <v>0</v>
      </c>
      <c r="H41" s="130">
        <v>0</v>
      </c>
      <c r="I41" s="130">
        <v>0</v>
      </c>
      <c r="J41" s="131">
        <v>0</v>
      </c>
      <c r="K41" s="124"/>
    </row>
    <row r="42" spans="1:11" ht="31.9" customHeight="1" x14ac:dyDescent="0.35">
      <c r="A42" s="139" t="s">
        <v>378</v>
      </c>
      <c r="B42" s="124" t="s">
        <v>714</v>
      </c>
      <c r="C42" s="140">
        <v>0</v>
      </c>
      <c r="D42" s="126">
        <v>-2.8260000000000001</v>
      </c>
      <c r="E42" s="127">
        <v>-0.70199999999999996</v>
      </c>
      <c r="F42" s="128">
        <v>-7.0999999999999994E-2</v>
      </c>
      <c r="G42" s="142">
        <v>93.7</v>
      </c>
      <c r="H42" s="130">
        <v>0</v>
      </c>
      <c r="I42" s="130">
        <v>0</v>
      </c>
      <c r="J42" s="133">
        <v>7.2999999999999995E-2</v>
      </c>
      <c r="K42" s="124"/>
    </row>
    <row r="43" spans="1:11" ht="31.9" customHeight="1" x14ac:dyDescent="0.35">
      <c r="A43" s="139" t="s">
        <v>379</v>
      </c>
      <c r="B43" s="124"/>
      <c r="C43" s="140">
        <v>0</v>
      </c>
      <c r="D43" s="126">
        <v>-2.8260000000000001</v>
      </c>
      <c r="E43" s="127">
        <v>-0.70199999999999996</v>
      </c>
      <c r="F43" s="128">
        <v>-7.0999999999999994E-2</v>
      </c>
      <c r="G43" s="142">
        <v>93.7</v>
      </c>
      <c r="H43" s="130">
        <v>0</v>
      </c>
      <c r="I43" s="130">
        <v>0</v>
      </c>
      <c r="J43" s="131">
        <v>0</v>
      </c>
      <c r="K43" s="124"/>
    </row>
  </sheetData>
  <customSheetViews>
    <customSheetView guid="{5032A364-B81A-48DA-88DA-AB3B86B47EE9}" scale="80" fitToPage="1">
      <pageMargins left="0.39370078740157483" right="0.35433070866141736" top="0.86614173228346458" bottom="0.74803149606299213" header="0.43307086614173229" footer="0.51181102362204722"/>
      <pageSetup paperSize="9" scale="48" fitToHeight="0" orientation="portrait" r:id="rId1"/>
      <headerFooter scaleWithDoc="0">
        <oddHeader>&amp;L&amp;"Arial,Bold"
Annex 1&amp;"Arial,Regular" - Schedule of Charges for use of the Distribution System by LV and HV Designated Properties</oddHeader>
        <oddFooter>&amp;C&amp;P of &amp;N</oddFooter>
      </headerFooter>
    </customSheetView>
  </customSheetViews>
  <mergeCells count="15">
    <mergeCell ref="G8:H8"/>
    <mergeCell ref="E1:K1"/>
    <mergeCell ref="B1:D1"/>
    <mergeCell ref="I9:K9"/>
    <mergeCell ref="G9:H9"/>
    <mergeCell ref="A2:K2"/>
    <mergeCell ref="C5:D5"/>
    <mergeCell ref="C6:D6"/>
    <mergeCell ref="G5:H5"/>
    <mergeCell ref="G6:H6"/>
    <mergeCell ref="G4:K4"/>
    <mergeCell ref="A4:E4"/>
    <mergeCell ref="C7:D7"/>
    <mergeCell ref="B8:E8"/>
    <mergeCell ref="G7:H7"/>
  </mergeCells>
  <phoneticPr fontId="4" type="noConversion"/>
  <hyperlinks>
    <hyperlink ref="A1" location="Overview!A1" display="Back to Overview" xr:uid="{00000000-0004-0000-0100-000000000000}"/>
  </hyperlinks>
  <pageMargins left="0.39370078740157483" right="0.39370078740157483" top="0.9055118110236221" bottom="0.78740157480314965" header="0.31496062992125984" footer="0.27559055118110237"/>
  <pageSetup paperSize="9" scale="43" fitToHeight="0" orientation="portrait" r:id="rId2"/>
  <headerFooter differentFirst="1" scaleWithDoc="0">
    <oddHeader>&amp;L&amp;"Trebuchet MS,Bold"
Annex 1&amp;"Trebuchet MS,Regular" - Schedule of Charges for use of the Distribution System by LV and HV Designated Properties</oddHeader>
    <firstHeader>&amp;L&amp;"Trebuchet MS,Regular"
&amp;"Trebuchet MS,Bold"Annex 1&amp;"Trebuchet MS,Regular" - Schedule of Charges for use of the Distribution System by LV and HV Designated Properties</first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pageSetUpPr fitToPage="1"/>
  </sheetPr>
  <dimension ref="A1:P170"/>
  <sheetViews>
    <sheetView zoomScaleNormal="100" zoomScaleSheetLayoutView="100" workbookViewId="0">
      <selection activeCell="A4" sqref="A4:XFD4"/>
    </sheetView>
  </sheetViews>
  <sheetFormatPr defaultColWidth="9.1796875" defaultRowHeight="13.5" x14ac:dyDescent="0.35"/>
  <cols>
    <col min="1" max="3" width="15.7265625" style="68" customWidth="1"/>
    <col min="4" max="9" width="15.7265625" style="88" customWidth="1"/>
    <col min="10" max="10" width="15.7265625" style="89" customWidth="1"/>
    <col min="11" max="12" width="15.7265625" style="90" customWidth="1"/>
    <col min="13" max="16" width="15.7265625" style="68" customWidth="1"/>
    <col min="17" max="17" width="15.54296875" style="68" customWidth="1"/>
    <col min="18" max="16384" width="9.1796875" style="68"/>
  </cols>
  <sheetData>
    <row r="1" spans="1:16" x14ac:dyDescent="0.25">
      <c r="A1" s="67" t="s">
        <v>18</v>
      </c>
      <c r="B1" s="67"/>
      <c r="C1" s="219"/>
      <c r="D1" s="219"/>
      <c r="E1" s="58"/>
      <c r="F1" s="218" t="s">
        <v>30</v>
      </c>
      <c r="G1" s="218"/>
      <c r="H1" s="218"/>
      <c r="I1" s="218"/>
      <c r="J1" s="218"/>
      <c r="K1" s="218"/>
      <c r="L1" s="218"/>
      <c r="M1" s="218"/>
      <c r="N1" s="218"/>
      <c r="O1" s="218"/>
      <c r="P1" s="218"/>
    </row>
    <row r="2" spans="1:16" s="69" customFormat="1" ht="30" customHeight="1" x14ac:dyDescent="0.25">
      <c r="A2" s="213" t="str">
        <f>Overview!B4&amp; " - Effective from "&amp;Overview!D4&amp;" - "&amp;Overview!E4&amp;" Designated EHV charges"</f>
        <v>VEPN _M - Effective from 1 April 2026 - Final Designated EHV charges</v>
      </c>
      <c r="B2" s="213"/>
      <c r="C2" s="213"/>
      <c r="D2" s="213"/>
      <c r="E2" s="213"/>
      <c r="F2" s="213"/>
      <c r="G2" s="213"/>
      <c r="H2" s="213"/>
      <c r="I2" s="213"/>
      <c r="J2" s="213"/>
      <c r="K2" s="213"/>
      <c r="L2" s="213"/>
      <c r="M2" s="213"/>
      <c r="N2" s="213"/>
      <c r="O2" s="213"/>
      <c r="P2" s="213"/>
    </row>
    <row r="3" spans="1:16" s="70" customFormat="1" ht="19" x14ac:dyDescent="0.25">
      <c r="A3" s="60"/>
      <c r="B3" s="60"/>
      <c r="C3" s="60"/>
      <c r="D3" s="60"/>
      <c r="E3" s="60"/>
      <c r="F3" s="60"/>
      <c r="G3" s="60"/>
      <c r="H3" s="60"/>
      <c r="I3" s="60"/>
      <c r="J3" s="60"/>
      <c r="K3" s="60"/>
      <c r="L3" s="60"/>
      <c r="M3" s="60"/>
      <c r="N3" s="60"/>
      <c r="O3" s="60"/>
      <c r="P3" s="60"/>
    </row>
    <row r="4" spans="1:16" s="70" customFormat="1" ht="30" customHeight="1" x14ac:dyDescent="0.25">
      <c r="A4" s="213" t="s">
        <v>282</v>
      </c>
      <c r="B4" s="213"/>
      <c r="C4" s="213"/>
      <c r="D4" s="213"/>
      <c r="E4" s="213"/>
      <c r="F4" s="213"/>
      <c r="G4" s="60"/>
      <c r="H4" s="60"/>
      <c r="I4" s="60"/>
      <c r="J4" s="60"/>
      <c r="K4" s="60"/>
      <c r="L4" s="60"/>
      <c r="M4" s="60"/>
      <c r="N4" s="60"/>
      <c r="O4" s="60"/>
      <c r="P4" s="60"/>
    </row>
    <row r="5" spans="1:16" s="70" customFormat="1" ht="19" x14ac:dyDescent="0.25">
      <c r="A5" s="220" t="s">
        <v>12</v>
      </c>
      <c r="B5" s="221"/>
      <c r="C5" s="221"/>
      <c r="D5" s="222" t="s">
        <v>279</v>
      </c>
      <c r="E5" s="222"/>
      <c r="F5" s="222"/>
      <c r="G5" s="60"/>
      <c r="H5" s="60"/>
      <c r="I5" s="60"/>
      <c r="J5" s="60"/>
      <c r="K5" s="60"/>
      <c r="L5" s="60"/>
      <c r="M5" s="60"/>
      <c r="N5" s="60"/>
      <c r="O5" s="60"/>
      <c r="P5" s="60"/>
    </row>
    <row r="6" spans="1:16" s="70" customFormat="1" ht="41.15" customHeight="1" x14ac:dyDescent="0.25">
      <c r="A6" s="212" t="s">
        <v>278</v>
      </c>
      <c r="B6" s="212"/>
      <c r="C6" s="212"/>
      <c r="D6" s="215" t="s">
        <v>680</v>
      </c>
      <c r="E6" s="215"/>
      <c r="F6" s="215"/>
      <c r="G6" s="60"/>
      <c r="H6" s="60"/>
      <c r="I6" s="60"/>
      <c r="J6" s="60"/>
      <c r="K6" s="60"/>
      <c r="L6" s="60"/>
      <c r="M6" s="60"/>
      <c r="N6" s="60"/>
      <c r="O6" s="60"/>
      <c r="P6" s="60"/>
    </row>
    <row r="7" spans="1:16" s="70" customFormat="1" ht="33.75" customHeight="1" x14ac:dyDescent="0.25">
      <c r="A7" s="212" t="s">
        <v>13</v>
      </c>
      <c r="B7" s="212"/>
      <c r="C7" s="212"/>
      <c r="D7" s="215" t="s">
        <v>678</v>
      </c>
      <c r="E7" s="215"/>
      <c r="F7" s="215"/>
      <c r="G7" s="60"/>
      <c r="H7" s="60"/>
      <c r="I7" s="60"/>
      <c r="J7" s="60"/>
      <c r="K7" s="60"/>
      <c r="L7" s="60"/>
      <c r="M7" s="60"/>
      <c r="N7" s="60"/>
      <c r="O7" s="60"/>
      <c r="P7" s="60"/>
    </row>
    <row r="8" spans="1:16" s="70" customFormat="1" ht="19" x14ac:dyDescent="0.25">
      <c r="A8" s="60"/>
      <c r="B8" s="60"/>
      <c r="C8" s="60"/>
      <c r="D8" s="60"/>
      <c r="E8" s="60"/>
      <c r="F8" s="60"/>
      <c r="G8" s="60"/>
      <c r="H8" s="60"/>
      <c r="I8" s="60"/>
      <c r="J8" s="60"/>
      <c r="K8" s="60"/>
      <c r="L8" s="60"/>
      <c r="M8" s="60"/>
      <c r="N8" s="60"/>
      <c r="O8" s="60"/>
      <c r="P8" s="60"/>
    </row>
    <row r="9" spans="1:16" ht="54" x14ac:dyDescent="0.25">
      <c r="A9" s="72" t="s">
        <v>269</v>
      </c>
      <c r="B9" s="73" t="s">
        <v>260</v>
      </c>
      <c r="C9" s="72" t="s">
        <v>261</v>
      </c>
      <c r="D9" s="72" t="s">
        <v>271</v>
      </c>
      <c r="E9" s="73" t="s">
        <v>260</v>
      </c>
      <c r="F9" s="72" t="s">
        <v>262</v>
      </c>
      <c r="G9" s="74" t="s">
        <v>29</v>
      </c>
      <c r="H9" s="74" t="s">
        <v>585</v>
      </c>
      <c r="I9" s="75" t="s">
        <v>347</v>
      </c>
      <c r="J9" s="74" t="s">
        <v>272</v>
      </c>
      <c r="K9" s="74" t="s">
        <v>345</v>
      </c>
      <c r="L9" s="76" t="s">
        <v>356</v>
      </c>
      <c r="M9" s="75" t="s">
        <v>348</v>
      </c>
      <c r="N9" s="74" t="s">
        <v>273</v>
      </c>
      <c r="O9" s="74" t="s">
        <v>346</v>
      </c>
      <c r="P9" s="76" t="s">
        <v>357</v>
      </c>
    </row>
    <row r="10" spans="1:16" x14ac:dyDescent="0.25">
      <c r="A10" s="77"/>
      <c r="B10" s="78"/>
      <c r="C10" s="79"/>
      <c r="D10" s="80"/>
      <c r="E10" s="81"/>
      <c r="F10" s="82"/>
      <c r="G10" s="83"/>
      <c r="H10" s="195"/>
      <c r="I10" s="84"/>
      <c r="J10" s="85"/>
      <c r="K10" s="85"/>
      <c r="L10" s="85"/>
      <c r="M10" s="86"/>
      <c r="N10" s="87"/>
      <c r="O10" s="87"/>
      <c r="P10" s="87"/>
    </row>
    <row r="11" spans="1:16" x14ac:dyDescent="0.25">
      <c r="A11" s="77"/>
      <c r="B11" s="78"/>
      <c r="C11" s="79"/>
      <c r="D11" s="80"/>
      <c r="E11" s="81"/>
      <c r="F11" s="82"/>
      <c r="G11" s="83"/>
      <c r="H11" s="195"/>
      <c r="I11" s="84"/>
      <c r="J11" s="85"/>
      <c r="K11" s="85"/>
      <c r="L11" s="85"/>
      <c r="M11" s="86"/>
      <c r="N11" s="87"/>
      <c r="O11" s="87"/>
      <c r="P11" s="87"/>
    </row>
    <row r="12" spans="1:16" x14ac:dyDescent="0.25">
      <c r="A12" s="77"/>
      <c r="B12" s="78"/>
      <c r="C12" s="79"/>
      <c r="D12" s="80"/>
      <c r="E12" s="81"/>
      <c r="F12" s="82"/>
      <c r="G12" s="83"/>
      <c r="H12" s="195"/>
      <c r="I12" s="84"/>
      <c r="J12" s="85"/>
      <c r="K12" s="85"/>
      <c r="L12" s="85"/>
      <c r="M12" s="86"/>
      <c r="N12" s="87"/>
      <c r="O12" s="87"/>
      <c r="P12" s="87"/>
    </row>
    <row r="13" spans="1:16" x14ac:dyDescent="0.25">
      <c r="A13" s="77"/>
      <c r="B13" s="78"/>
      <c r="C13" s="79"/>
      <c r="D13" s="80"/>
      <c r="E13" s="81"/>
      <c r="F13" s="82"/>
      <c r="G13" s="83"/>
      <c r="H13" s="195"/>
      <c r="I13" s="84"/>
      <c r="J13" s="85"/>
      <c r="K13" s="85"/>
      <c r="L13" s="85"/>
      <c r="M13" s="86"/>
      <c r="N13" s="87"/>
      <c r="O13" s="87"/>
      <c r="P13" s="87"/>
    </row>
    <row r="14" spans="1:16" x14ac:dyDescent="0.25">
      <c r="A14" s="77"/>
      <c r="B14" s="78"/>
      <c r="C14" s="79"/>
      <c r="D14" s="80"/>
      <c r="E14" s="81"/>
      <c r="F14" s="82"/>
      <c r="G14" s="83"/>
      <c r="H14" s="195"/>
      <c r="I14" s="84"/>
      <c r="J14" s="85"/>
      <c r="K14" s="85"/>
      <c r="L14" s="85"/>
      <c r="M14" s="86"/>
      <c r="N14" s="87"/>
      <c r="O14" s="87"/>
      <c r="P14" s="87"/>
    </row>
    <row r="15" spans="1:16" x14ac:dyDescent="0.25">
      <c r="A15" s="77"/>
      <c r="B15" s="78"/>
      <c r="C15" s="79"/>
      <c r="D15" s="80"/>
      <c r="E15" s="81"/>
      <c r="F15" s="82"/>
      <c r="G15" s="83"/>
      <c r="H15" s="195"/>
      <c r="I15" s="84"/>
      <c r="J15" s="85"/>
      <c r="K15" s="85"/>
      <c r="L15" s="85"/>
      <c r="M15" s="86"/>
      <c r="N15" s="87"/>
      <c r="O15" s="87"/>
      <c r="P15" s="87"/>
    </row>
    <row r="16" spans="1:16" x14ac:dyDescent="0.25">
      <c r="A16" s="77"/>
      <c r="B16" s="78"/>
      <c r="C16" s="79"/>
      <c r="D16" s="80"/>
      <c r="E16" s="81"/>
      <c r="F16" s="82"/>
      <c r="G16" s="83"/>
      <c r="H16" s="195"/>
      <c r="I16" s="84"/>
      <c r="J16" s="85"/>
      <c r="K16" s="85"/>
      <c r="L16" s="85"/>
      <c r="M16" s="86"/>
      <c r="N16" s="87"/>
      <c r="O16" s="87"/>
      <c r="P16" s="87"/>
    </row>
    <row r="17" spans="1:16" x14ac:dyDescent="0.25">
      <c r="A17" s="77"/>
      <c r="B17" s="78"/>
      <c r="C17" s="79"/>
      <c r="D17" s="80"/>
      <c r="E17" s="81"/>
      <c r="F17" s="82"/>
      <c r="G17" s="83"/>
      <c r="H17" s="195"/>
      <c r="I17" s="84"/>
      <c r="J17" s="85"/>
      <c r="K17" s="85"/>
      <c r="L17" s="85"/>
      <c r="M17" s="86"/>
      <c r="N17" s="87"/>
      <c r="O17" s="87"/>
      <c r="P17" s="87"/>
    </row>
    <row r="18" spans="1:16" x14ac:dyDescent="0.25">
      <c r="A18" s="77"/>
      <c r="B18" s="78"/>
      <c r="C18" s="79"/>
      <c r="D18" s="80"/>
      <c r="E18" s="81"/>
      <c r="F18" s="82"/>
      <c r="G18" s="83"/>
      <c r="H18" s="195"/>
      <c r="I18" s="84"/>
      <c r="J18" s="85"/>
      <c r="K18" s="85"/>
      <c r="L18" s="85"/>
      <c r="M18" s="86"/>
      <c r="N18" s="87"/>
      <c r="O18" s="87"/>
      <c r="P18" s="87"/>
    </row>
    <row r="19" spans="1:16" x14ac:dyDescent="0.25">
      <c r="A19" s="77"/>
      <c r="B19" s="78"/>
      <c r="C19" s="79"/>
      <c r="D19" s="80"/>
      <c r="E19" s="81"/>
      <c r="F19" s="82"/>
      <c r="G19" s="83"/>
      <c r="H19" s="195"/>
      <c r="I19" s="84"/>
      <c r="J19" s="85"/>
      <c r="K19" s="85"/>
      <c r="L19" s="85"/>
      <c r="M19" s="86"/>
      <c r="N19" s="87"/>
      <c r="O19" s="87"/>
      <c r="P19" s="87"/>
    </row>
    <row r="20" spans="1:16" x14ac:dyDescent="0.25">
      <c r="A20" s="77"/>
      <c r="B20" s="78"/>
      <c r="C20" s="79"/>
      <c r="D20" s="80"/>
      <c r="E20" s="81"/>
      <c r="F20" s="82"/>
      <c r="G20" s="83"/>
      <c r="H20" s="195"/>
      <c r="I20" s="84"/>
      <c r="J20" s="85"/>
      <c r="K20" s="85"/>
      <c r="L20" s="85"/>
      <c r="M20" s="86"/>
      <c r="N20" s="87"/>
      <c r="O20" s="87"/>
      <c r="P20" s="87"/>
    </row>
    <row r="21" spans="1:16" x14ac:dyDescent="0.25">
      <c r="A21" s="77"/>
      <c r="B21" s="78"/>
      <c r="C21" s="79"/>
      <c r="D21" s="80"/>
      <c r="E21" s="81"/>
      <c r="F21" s="82"/>
      <c r="G21" s="83"/>
      <c r="H21" s="195"/>
      <c r="I21" s="84"/>
      <c r="J21" s="85"/>
      <c r="K21" s="85"/>
      <c r="L21" s="85"/>
      <c r="M21" s="86"/>
      <c r="N21" s="87"/>
      <c r="O21" s="87"/>
      <c r="P21" s="87"/>
    </row>
    <row r="22" spans="1:16" x14ac:dyDescent="0.25">
      <c r="A22" s="77"/>
      <c r="B22" s="78"/>
      <c r="C22" s="79"/>
      <c r="D22" s="80"/>
      <c r="E22" s="81"/>
      <c r="F22" s="82"/>
      <c r="G22" s="83"/>
      <c r="H22" s="195"/>
      <c r="I22" s="84"/>
      <c r="J22" s="85"/>
      <c r="K22" s="85"/>
      <c r="L22" s="85"/>
      <c r="M22" s="86"/>
      <c r="N22" s="87"/>
      <c r="O22" s="87"/>
      <c r="P22" s="87"/>
    </row>
    <row r="23" spans="1:16" x14ac:dyDescent="0.25">
      <c r="A23" s="77"/>
      <c r="B23" s="78"/>
      <c r="C23" s="79"/>
      <c r="D23" s="80"/>
      <c r="E23" s="81"/>
      <c r="F23" s="82"/>
      <c r="G23" s="83"/>
      <c r="H23" s="195"/>
      <c r="I23" s="84"/>
      <c r="J23" s="85"/>
      <c r="K23" s="85"/>
      <c r="L23" s="85"/>
      <c r="M23" s="86"/>
      <c r="N23" s="87"/>
      <c r="O23" s="87"/>
      <c r="P23" s="87"/>
    </row>
    <row r="24" spans="1:16" x14ac:dyDescent="0.25">
      <c r="A24" s="77"/>
      <c r="B24" s="78"/>
      <c r="C24" s="79"/>
      <c r="D24" s="80"/>
      <c r="E24" s="81"/>
      <c r="F24" s="82"/>
      <c r="G24" s="83"/>
      <c r="H24" s="195"/>
      <c r="I24" s="84"/>
      <c r="J24" s="85"/>
      <c r="K24" s="85"/>
      <c r="L24" s="85"/>
      <c r="M24" s="86"/>
      <c r="N24" s="87"/>
      <c r="O24" s="87"/>
      <c r="P24" s="87"/>
    </row>
    <row r="25" spans="1:16" x14ac:dyDescent="0.25">
      <c r="A25" s="77"/>
      <c r="B25" s="78"/>
      <c r="C25" s="79"/>
      <c r="D25" s="80"/>
      <c r="E25" s="81"/>
      <c r="F25" s="82"/>
      <c r="G25" s="83"/>
      <c r="H25" s="195"/>
      <c r="I25" s="84"/>
      <c r="J25" s="85"/>
      <c r="K25" s="85"/>
      <c r="L25" s="85"/>
      <c r="M25" s="86"/>
      <c r="N25" s="87"/>
      <c r="O25" s="87"/>
      <c r="P25" s="87"/>
    </row>
    <row r="26" spans="1:16" x14ac:dyDescent="0.25">
      <c r="A26" s="77"/>
      <c r="B26" s="78"/>
      <c r="C26" s="79"/>
      <c r="D26" s="80"/>
      <c r="E26" s="81"/>
      <c r="F26" s="82"/>
      <c r="G26" s="83"/>
      <c r="H26" s="195"/>
      <c r="I26" s="84"/>
      <c r="J26" s="85"/>
      <c r="K26" s="85"/>
      <c r="L26" s="85"/>
      <c r="M26" s="86"/>
      <c r="N26" s="87"/>
      <c r="O26" s="87"/>
      <c r="P26" s="87"/>
    </row>
    <row r="27" spans="1:16" x14ac:dyDescent="0.25">
      <c r="A27" s="77"/>
      <c r="B27" s="78"/>
      <c r="C27" s="79"/>
      <c r="D27" s="80"/>
      <c r="E27" s="81"/>
      <c r="F27" s="82"/>
      <c r="G27" s="83"/>
      <c r="H27" s="195"/>
      <c r="I27" s="84"/>
      <c r="J27" s="85"/>
      <c r="K27" s="85"/>
      <c r="L27" s="85"/>
      <c r="M27" s="86"/>
      <c r="N27" s="87"/>
      <c r="O27" s="87"/>
      <c r="P27" s="87"/>
    </row>
    <row r="28" spans="1:16" x14ac:dyDescent="0.25">
      <c r="A28" s="77"/>
      <c r="B28" s="78"/>
      <c r="C28" s="79"/>
      <c r="D28" s="80"/>
      <c r="E28" s="81"/>
      <c r="F28" s="82"/>
      <c r="G28" s="83"/>
      <c r="H28" s="195"/>
      <c r="I28" s="84"/>
      <c r="J28" s="85"/>
      <c r="K28" s="85"/>
      <c r="L28" s="85"/>
      <c r="M28" s="86"/>
      <c r="N28" s="87"/>
      <c r="O28" s="87"/>
      <c r="P28" s="87"/>
    </row>
    <row r="29" spans="1:16" x14ac:dyDescent="0.25">
      <c r="A29" s="77"/>
      <c r="B29" s="78"/>
      <c r="C29" s="79"/>
      <c r="D29" s="80"/>
      <c r="E29" s="81"/>
      <c r="F29" s="82"/>
      <c r="G29" s="83"/>
      <c r="H29" s="195"/>
      <c r="I29" s="84"/>
      <c r="J29" s="85"/>
      <c r="K29" s="85"/>
      <c r="L29" s="85"/>
      <c r="M29" s="86"/>
      <c r="N29" s="87"/>
      <c r="O29" s="87"/>
      <c r="P29" s="87"/>
    </row>
    <row r="30" spans="1:16" x14ac:dyDescent="0.25">
      <c r="A30" s="77"/>
      <c r="B30" s="78"/>
      <c r="C30" s="79"/>
      <c r="D30" s="80"/>
      <c r="E30" s="81"/>
      <c r="F30" s="82"/>
      <c r="G30" s="83"/>
      <c r="H30" s="195"/>
      <c r="I30" s="84"/>
      <c r="J30" s="85"/>
      <c r="K30" s="85"/>
      <c r="L30" s="85"/>
      <c r="M30" s="86"/>
      <c r="N30" s="87"/>
      <c r="O30" s="87"/>
      <c r="P30" s="87"/>
    </row>
    <row r="31" spans="1:16" x14ac:dyDescent="0.25">
      <c r="A31" s="77"/>
      <c r="B31" s="78"/>
      <c r="C31" s="79"/>
      <c r="D31" s="80"/>
      <c r="E31" s="81"/>
      <c r="F31" s="82"/>
      <c r="G31" s="83"/>
      <c r="H31" s="195"/>
      <c r="I31" s="84"/>
      <c r="J31" s="85"/>
      <c r="K31" s="85"/>
      <c r="L31" s="85"/>
      <c r="M31" s="86"/>
      <c r="N31" s="87"/>
      <c r="O31" s="87"/>
      <c r="P31" s="87"/>
    </row>
    <row r="32" spans="1:16" x14ac:dyDescent="0.25">
      <c r="A32" s="77"/>
      <c r="B32" s="78"/>
      <c r="C32" s="79"/>
      <c r="D32" s="80"/>
      <c r="E32" s="81"/>
      <c r="F32" s="82"/>
      <c r="G32" s="83"/>
      <c r="H32" s="195"/>
      <c r="I32" s="84"/>
      <c r="J32" s="85"/>
      <c r="K32" s="85"/>
      <c r="L32" s="85"/>
      <c r="M32" s="86"/>
      <c r="N32" s="87"/>
      <c r="O32" s="87"/>
      <c r="P32" s="87"/>
    </row>
    <row r="33" spans="1:16" x14ac:dyDescent="0.25">
      <c r="A33" s="77"/>
      <c r="B33" s="78"/>
      <c r="C33" s="79"/>
      <c r="D33" s="80"/>
      <c r="E33" s="81"/>
      <c r="F33" s="82"/>
      <c r="G33" s="83"/>
      <c r="H33" s="195"/>
      <c r="I33" s="84"/>
      <c r="J33" s="85"/>
      <c r="K33" s="85"/>
      <c r="L33" s="85"/>
      <c r="M33" s="86"/>
      <c r="N33" s="87"/>
      <c r="O33" s="87"/>
      <c r="P33" s="87"/>
    </row>
    <row r="34" spans="1:16" x14ac:dyDescent="0.25">
      <c r="A34" s="77"/>
      <c r="B34" s="78"/>
      <c r="C34" s="79"/>
      <c r="D34" s="80"/>
      <c r="E34" s="81"/>
      <c r="F34" s="82"/>
      <c r="G34" s="83"/>
      <c r="H34" s="195"/>
      <c r="I34" s="84"/>
      <c r="J34" s="85"/>
      <c r="K34" s="85"/>
      <c r="L34" s="85"/>
      <c r="M34" s="86"/>
      <c r="N34" s="87"/>
      <c r="O34" s="87"/>
      <c r="P34" s="87"/>
    </row>
    <row r="35" spans="1:16" x14ac:dyDescent="0.25">
      <c r="A35" s="77"/>
      <c r="B35" s="78"/>
      <c r="C35" s="79"/>
      <c r="D35" s="80"/>
      <c r="E35" s="81"/>
      <c r="F35" s="82"/>
      <c r="G35" s="83"/>
      <c r="H35" s="195"/>
      <c r="I35" s="84"/>
      <c r="J35" s="85"/>
      <c r="K35" s="85"/>
      <c r="L35" s="85"/>
      <c r="M35" s="86"/>
      <c r="N35" s="87"/>
      <c r="O35" s="87"/>
      <c r="P35" s="87"/>
    </row>
    <row r="36" spans="1:16" x14ac:dyDescent="0.25">
      <c r="A36" s="77"/>
      <c r="B36" s="78"/>
      <c r="C36" s="79"/>
      <c r="D36" s="80"/>
      <c r="E36" s="81"/>
      <c r="F36" s="82"/>
      <c r="G36" s="83"/>
      <c r="H36" s="195"/>
      <c r="I36" s="84"/>
      <c r="J36" s="85"/>
      <c r="K36" s="85"/>
      <c r="L36" s="85"/>
      <c r="M36" s="86"/>
      <c r="N36" s="87"/>
      <c r="O36" s="87"/>
      <c r="P36" s="87"/>
    </row>
    <row r="37" spans="1:16" x14ac:dyDescent="0.25">
      <c r="A37" s="77"/>
      <c r="B37" s="78"/>
      <c r="C37" s="79"/>
      <c r="D37" s="80"/>
      <c r="E37" s="81"/>
      <c r="F37" s="82"/>
      <c r="G37" s="83"/>
      <c r="H37" s="195"/>
      <c r="I37" s="84"/>
      <c r="J37" s="85"/>
      <c r="K37" s="85"/>
      <c r="L37" s="85"/>
      <c r="M37" s="86"/>
      <c r="N37" s="87"/>
      <c r="O37" s="87"/>
      <c r="P37" s="87"/>
    </row>
    <row r="38" spans="1:16" x14ac:dyDescent="0.25">
      <c r="A38" s="77"/>
      <c r="B38" s="78"/>
      <c r="C38" s="79"/>
      <c r="D38" s="80"/>
      <c r="E38" s="81"/>
      <c r="F38" s="82"/>
      <c r="G38" s="83"/>
      <c r="H38" s="195"/>
      <c r="I38" s="84"/>
      <c r="J38" s="85"/>
      <c r="K38" s="85"/>
      <c r="L38" s="85"/>
      <c r="M38" s="86"/>
      <c r="N38" s="87"/>
      <c r="O38" s="87"/>
      <c r="P38" s="87"/>
    </row>
    <row r="39" spans="1:16" x14ac:dyDescent="0.25">
      <c r="A39" s="77"/>
      <c r="B39" s="78"/>
      <c r="C39" s="79"/>
      <c r="D39" s="80"/>
      <c r="E39" s="81"/>
      <c r="F39" s="82"/>
      <c r="G39" s="83"/>
      <c r="H39" s="195"/>
      <c r="I39" s="84"/>
      <c r="J39" s="85"/>
      <c r="K39" s="85"/>
      <c r="L39" s="85"/>
      <c r="M39" s="86"/>
      <c r="N39" s="87"/>
      <c r="O39" s="87"/>
      <c r="P39" s="87"/>
    </row>
    <row r="40" spans="1:16" x14ac:dyDescent="0.25">
      <c r="A40" s="77"/>
      <c r="B40" s="78"/>
      <c r="C40" s="79"/>
      <c r="D40" s="80"/>
      <c r="E40" s="81"/>
      <c r="F40" s="82"/>
      <c r="G40" s="83"/>
      <c r="H40" s="195"/>
      <c r="I40" s="84"/>
      <c r="J40" s="85"/>
      <c r="K40" s="85"/>
      <c r="L40" s="85"/>
      <c r="M40" s="86"/>
      <c r="N40" s="87"/>
      <c r="O40" s="87"/>
      <c r="P40" s="87"/>
    </row>
    <row r="41" spans="1:16" x14ac:dyDescent="0.25">
      <c r="A41" s="77"/>
      <c r="B41" s="78"/>
      <c r="C41" s="79"/>
      <c r="D41" s="80"/>
      <c r="E41" s="81"/>
      <c r="F41" s="82"/>
      <c r="G41" s="83"/>
      <c r="H41" s="195"/>
      <c r="I41" s="84"/>
      <c r="J41" s="85"/>
      <c r="K41" s="85"/>
      <c r="L41" s="85"/>
      <c r="M41" s="86"/>
      <c r="N41" s="87"/>
      <c r="O41" s="87"/>
      <c r="P41" s="87"/>
    </row>
    <row r="42" spans="1:16" x14ac:dyDescent="0.25">
      <c r="A42" s="77"/>
      <c r="B42" s="78"/>
      <c r="C42" s="79"/>
      <c r="D42" s="80"/>
      <c r="E42" s="81"/>
      <c r="F42" s="82"/>
      <c r="G42" s="83"/>
      <c r="H42" s="195"/>
      <c r="I42" s="84"/>
      <c r="J42" s="85"/>
      <c r="K42" s="85"/>
      <c r="L42" s="85"/>
      <c r="M42" s="86"/>
      <c r="N42" s="87"/>
      <c r="O42" s="87"/>
      <c r="P42" s="87"/>
    </row>
    <row r="43" spans="1:16" x14ac:dyDescent="0.25">
      <c r="A43" s="77"/>
      <c r="B43" s="78"/>
      <c r="C43" s="79"/>
      <c r="D43" s="80"/>
      <c r="E43" s="81"/>
      <c r="F43" s="82"/>
      <c r="G43" s="83"/>
      <c r="H43" s="195"/>
      <c r="I43" s="84"/>
      <c r="J43" s="85"/>
      <c r="K43" s="85"/>
      <c r="L43" s="85"/>
      <c r="M43" s="86"/>
      <c r="N43" s="87"/>
      <c r="O43" s="87"/>
      <c r="P43" s="87"/>
    </row>
    <row r="44" spans="1:16" x14ac:dyDescent="0.25">
      <c r="A44" s="77"/>
      <c r="B44" s="78"/>
      <c r="C44" s="79"/>
      <c r="D44" s="80"/>
      <c r="E44" s="81"/>
      <c r="F44" s="82"/>
      <c r="G44" s="83"/>
      <c r="H44" s="195"/>
      <c r="I44" s="84"/>
      <c r="J44" s="85"/>
      <c r="K44" s="85"/>
      <c r="L44" s="85"/>
      <c r="M44" s="86"/>
      <c r="N44" s="87"/>
      <c r="O44" s="87"/>
      <c r="P44" s="87"/>
    </row>
    <row r="45" spans="1:16" x14ac:dyDescent="0.25">
      <c r="A45" s="77"/>
      <c r="B45" s="78"/>
      <c r="C45" s="79"/>
      <c r="D45" s="80"/>
      <c r="E45" s="81"/>
      <c r="F45" s="82"/>
      <c r="G45" s="83"/>
      <c r="H45" s="195"/>
      <c r="I45" s="84"/>
      <c r="J45" s="85"/>
      <c r="K45" s="85"/>
      <c r="L45" s="85"/>
      <c r="M45" s="86"/>
      <c r="N45" s="87"/>
      <c r="O45" s="87"/>
      <c r="P45" s="87"/>
    </row>
    <row r="46" spans="1:16" x14ac:dyDescent="0.25">
      <c r="A46" s="77"/>
      <c r="B46" s="78"/>
      <c r="C46" s="79"/>
      <c r="D46" s="80"/>
      <c r="E46" s="81"/>
      <c r="F46" s="82"/>
      <c r="G46" s="83"/>
      <c r="H46" s="195"/>
      <c r="I46" s="84"/>
      <c r="J46" s="85"/>
      <c r="K46" s="85"/>
      <c r="L46" s="85"/>
      <c r="M46" s="86"/>
      <c r="N46" s="87"/>
      <c r="O46" s="87"/>
      <c r="P46" s="87"/>
    </row>
    <row r="47" spans="1:16" x14ac:dyDescent="0.25">
      <c r="A47" s="77"/>
      <c r="B47" s="78"/>
      <c r="C47" s="79"/>
      <c r="D47" s="80"/>
      <c r="E47" s="81"/>
      <c r="F47" s="82"/>
      <c r="G47" s="83"/>
      <c r="H47" s="195"/>
      <c r="I47" s="84"/>
      <c r="J47" s="85"/>
      <c r="K47" s="85"/>
      <c r="L47" s="85"/>
      <c r="M47" s="86"/>
      <c r="N47" s="87"/>
      <c r="O47" s="87"/>
      <c r="P47" s="87"/>
    </row>
    <row r="48" spans="1:16" x14ac:dyDescent="0.25">
      <c r="A48" s="77"/>
      <c r="B48" s="78"/>
      <c r="C48" s="79"/>
      <c r="D48" s="80"/>
      <c r="E48" s="81"/>
      <c r="F48" s="82"/>
      <c r="G48" s="83"/>
      <c r="H48" s="195"/>
      <c r="I48" s="84"/>
      <c r="J48" s="85"/>
      <c r="K48" s="85"/>
      <c r="L48" s="85"/>
      <c r="M48" s="86"/>
      <c r="N48" s="87"/>
      <c r="O48" s="87"/>
      <c r="P48" s="87"/>
    </row>
    <row r="49" spans="1:16" x14ac:dyDescent="0.25">
      <c r="A49" s="77"/>
      <c r="B49" s="78"/>
      <c r="C49" s="79"/>
      <c r="D49" s="80"/>
      <c r="E49" s="81"/>
      <c r="F49" s="82"/>
      <c r="G49" s="83"/>
      <c r="H49" s="195"/>
      <c r="I49" s="84"/>
      <c r="J49" s="85"/>
      <c r="K49" s="85"/>
      <c r="L49" s="85"/>
      <c r="M49" s="86"/>
      <c r="N49" s="87"/>
      <c r="O49" s="87"/>
      <c r="P49" s="87"/>
    </row>
    <row r="50" spans="1:16" x14ac:dyDescent="0.25">
      <c r="A50" s="77"/>
      <c r="B50" s="78"/>
      <c r="C50" s="79"/>
      <c r="D50" s="80"/>
      <c r="E50" s="81"/>
      <c r="F50" s="82"/>
      <c r="G50" s="83"/>
      <c r="H50" s="195"/>
      <c r="I50" s="84"/>
      <c r="J50" s="85"/>
      <c r="K50" s="85"/>
      <c r="L50" s="85"/>
      <c r="M50" s="86"/>
      <c r="N50" s="87"/>
      <c r="O50" s="87"/>
      <c r="P50" s="87"/>
    </row>
    <row r="51" spans="1:16" x14ac:dyDescent="0.25">
      <c r="A51" s="77"/>
      <c r="B51" s="78"/>
      <c r="C51" s="79"/>
      <c r="D51" s="80"/>
      <c r="E51" s="81"/>
      <c r="F51" s="82"/>
      <c r="G51" s="83"/>
      <c r="H51" s="195"/>
      <c r="I51" s="84"/>
      <c r="J51" s="85"/>
      <c r="K51" s="85"/>
      <c r="L51" s="85"/>
      <c r="M51" s="86"/>
      <c r="N51" s="87"/>
      <c r="O51" s="87"/>
      <c r="P51" s="87"/>
    </row>
    <row r="52" spans="1:16" x14ac:dyDescent="0.25">
      <c r="A52" s="77"/>
      <c r="B52" s="78"/>
      <c r="C52" s="79"/>
      <c r="D52" s="80"/>
      <c r="E52" s="81"/>
      <c r="F52" s="82"/>
      <c r="G52" s="83"/>
      <c r="H52" s="195"/>
      <c r="I52" s="84"/>
      <c r="J52" s="85"/>
      <c r="K52" s="85"/>
      <c r="L52" s="85"/>
      <c r="M52" s="86"/>
      <c r="N52" s="87"/>
      <c r="O52" s="87"/>
      <c r="P52" s="87"/>
    </row>
    <row r="53" spans="1:16" x14ac:dyDescent="0.25">
      <c r="A53" s="77"/>
      <c r="B53" s="78"/>
      <c r="C53" s="79"/>
      <c r="D53" s="80"/>
      <c r="E53" s="81"/>
      <c r="F53" s="82"/>
      <c r="G53" s="83"/>
      <c r="H53" s="195"/>
      <c r="I53" s="84"/>
      <c r="J53" s="85"/>
      <c r="K53" s="85"/>
      <c r="L53" s="85"/>
      <c r="M53" s="86"/>
      <c r="N53" s="87"/>
      <c r="O53" s="87"/>
      <c r="P53" s="87"/>
    </row>
    <row r="54" spans="1:16" x14ac:dyDescent="0.25">
      <c r="A54" s="77"/>
      <c r="B54" s="78"/>
      <c r="C54" s="79"/>
      <c r="D54" s="80"/>
      <c r="E54" s="81"/>
      <c r="F54" s="82"/>
      <c r="G54" s="83"/>
      <c r="H54" s="195"/>
      <c r="I54" s="84"/>
      <c r="J54" s="85"/>
      <c r="K54" s="85"/>
      <c r="L54" s="85"/>
      <c r="M54" s="86"/>
      <c r="N54" s="87"/>
      <c r="O54" s="87"/>
      <c r="P54" s="87"/>
    </row>
    <row r="55" spans="1:16" x14ac:dyDescent="0.25">
      <c r="A55" s="77"/>
      <c r="B55" s="78"/>
      <c r="C55" s="79"/>
      <c r="D55" s="80"/>
      <c r="E55" s="81"/>
      <c r="F55" s="82"/>
      <c r="G55" s="83"/>
      <c r="H55" s="195"/>
      <c r="I55" s="84"/>
      <c r="J55" s="85"/>
      <c r="K55" s="85"/>
      <c r="L55" s="85"/>
      <c r="M55" s="86"/>
      <c r="N55" s="87"/>
      <c r="O55" s="87"/>
      <c r="P55" s="87"/>
    </row>
    <row r="56" spans="1:16" x14ac:dyDescent="0.25">
      <c r="A56" s="77"/>
      <c r="B56" s="78"/>
      <c r="C56" s="79"/>
      <c r="D56" s="80"/>
      <c r="E56" s="81"/>
      <c r="F56" s="82"/>
      <c r="G56" s="83"/>
      <c r="H56" s="195"/>
      <c r="I56" s="84"/>
      <c r="J56" s="85"/>
      <c r="K56" s="85"/>
      <c r="L56" s="85"/>
      <c r="M56" s="86"/>
      <c r="N56" s="87"/>
      <c r="O56" s="87"/>
      <c r="P56" s="87"/>
    </row>
    <row r="57" spans="1:16" x14ac:dyDescent="0.25">
      <c r="A57" s="77"/>
      <c r="B57" s="78"/>
      <c r="C57" s="79"/>
      <c r="D57" s="80"/>
      <c r="E57" s="81"/>
      <c r="F57" s="82"/>
      <c r="G57" s="83"/>
      <c r="H57" s="195"/>
      <c r="I57" s="84"/>
      <c r="J57" s="85"/>
      <c r="K57" s="85"/>
      <c r="L57" s="85"/>
      <c r="M57" s="86"/>
      <c r="N57" s="87"/>
      <c r="O57" s="87"/>
      <c r="P57" s="87"/>
    </row>
    <row r="58" spans="1:16" x14ac:dyDescent="0.25">
      <c r="A58" s="77"/>
      <c r="B58" s="78"/>
      <c r="C58" s="79"/>
      <c r="D58" s="80"/>
      <c r="E58" s="81"/>
      <c r="F58" s="82"/>
      <c r="G58" s="83"/>
      <c r="H58" s="195"/>
      <c r="I58" s="84"/>
      <c r="J58" s="85"/>
      <c r="K58" s="85"/>
      <c r="L58" s="85"/>
      <c r="M58" s="86"/>
      <c r="N58" s="87"/>
      <c r="O58" s="87"/>
      <c r="P58" s="87"/>
    </row>
    <row r="59" spans="1:16" x14ac:dyDescent="0.25">
      <c r="A59" s="77"/>
      <c r="B59" s="78"/>
      <c r="C59" s="79"/>
      <c r="D59" s="80"/>
      <c r="E59" s="81"/>
      <c r="F59" s="82"/>
      <c r="G59" s="83"/>
      <c r="H59" s="195"/>
      <c r="I59" s="84"/>
      <c r="J59" s="85"/>
      <c r="K59" s="85"/>
      <c r="L59" s="85"/>
      <c r="M59" s="86"/>
      <c r="N59" s="87"/>
      <c r="O59" s="87"/>
      <c r="P59" s="87"/>
    </row>
    <row r="60" spans="1:16" x14ac:dyDescent="0.25">
      <c r="A60" s="77"/>
      <c r="B60" s="78"/>
      <c r="C60" s="79"/>
      <c r="D60" s="80"/>
      <c r="E60" s="81"/>
      <c r="F60" s="82"/>
      <c r="G60" s="83"/>
      <c r="H60" s="195"/>
      <c r="I60" s="84"/>
      <c r="J60" s="85"/>
      <c r="K60" s="85"/>
      <c r="L60" s="85"/>
      <c r="M60" s="86"/>
      <c r="N60" s="87"/>
      <c r="O60" s="87"/>
      <c r="P60" s="87"/>
    </row>
    <row r="61" spans="1:16" x14ac:dyDescent="0.25">
      <c r="A61" s="77"/>
      <c r="B61" s="78"/>
      <c r="C61" s="79"/>
      <c r="D61" s="80"/>
      <c r="E61" s="81"/>
      <c r="F61" s="82"/>
      <c r="G61" s="83"/>
      <c r="H61" s="195"/>
      <c r="I61" s="84"/>
      <c r="J61" s="85"/>
      <c r="K61" s="85"/>
      <c r="L61" s="85"/>
      <c r="M61" s="86"/>
      <c r="N61" s="87"/>
      <c r="O61" s="87"/>
      <c r="P61" s="87"/>
    </row>
    <row r="62" spans="1:16" x14ac:dyDescent="0.25">
      <c r="A62" s="77"/>
      <c r="B62" s="78"/>
      <c r="C62" s="79"/>
      <c r="D62" s="80"/>
      <c r="E62" s="81"/>
      <c r="F62" s="82"/>
      <c r="G62" s="83"/>
      <c r="H62" s="195"/>
      <c r="I62" s="84"/>
      <c r="J62" s="85"/>
      <c r="K62" s="85"/>
      <c r="L62" s="85"/>
      <c r="M62" s="86"/>
      <c r="N62" s="87"/>
      <c r="O62" s="87"/>
      <c r="P62" s="87"/>
    </row>
    <row r="63" spans="1:16" x14ac:dyDescent="0.25">
      <c r="A63" s="77"/>
      <c r="B63" s="78"/>
      <c r="C63" s="79"/>
      <c r="D63" s="80"/>
      <c r="E63" s="81"/>
      <c r="F63" s="82"/>
      <c r="G63" s="83"/>
      <c r="H63" s="195"/>
      <c r="I63" s="84"/>
      <c r="J63" s="85"/>
      <c r="K63" s="85"/>
      <c r="L63" s="85"/>
      <c r="M63" s="86"/>
      <c r="N63" s="87"/>
      <c r="O63" s="87"/>
      <c r="P63" s="87"/>
    </row>
    <row r="64" spans="1:16" x14ac:dyDescent="0.25">
      <c r="A64" s="77"/>
      <c r="B64" s="78"/>
      <c r="C64" s="79"/>
      <c r="D64" s="80"/>
      <c r="E64" s="81"/>
      <c r="F64" s="82"/>
      <c r="G64" s="83"/>
      <c r="H64" s="195"/>
      <c r="I64" s="84"/>
      <c r="J64" s="85"/>
      <c r="K64" s="85"/>
      <c r="L64" s="85"/>
      <c r="M64" s="86"/>
      <c r="N64" s="87"/>
      <c r="O64" s="87"/>
      <c r="P64" s="87"/>
    </row>
    <row r="65" spans="1:16" x14ac:dyDescent="0.25">
      <c r="A65" s="77"/>
      <c r="B65" s="78"/>
      <c r="C65" s="79"/>
      <c r="D65" s="80"/>
      <c r="E65" s="81"/>
      <c r="F65" s="82"/>
      <c r="G65" s="83"/>
      <c r="H65" s="195"/>
      <c r="I65" s="84"/>
      <c r="J65" s="85"/>
      <c r="K65" s="85"/>
      <c r="L65" s="85"/>
      <c r="M65" s="86"/>
      <c r="N65" s="87"/>
      <c r="O65" s="87"/>
      <c r="P65" s="87"/>
    </row>
    <row r="66" spans="1:16" x14ac:dyDescent="0.25">
      <c r="A66" s="77"/>
      <c r="B66" s="78"/>
      <c r="C66" s="79"/>
      <c r="D66" s="80"/>
      <c r="E66" s="81"/>
      <c r="F66" s="82"/>
      <c r="G66" s="83"/>
      <c r="H66" s="195"/>
      <c r="I66" s="84"/>
      <c r="J66" s="85"/>
      <c r="K66" s="85"/>
      <c r="L66" s="85"/>
      <c r="M66" s="86"/>
      <c r="N66" s="87"/>
      <c r="O66" s="87"/>
      <c r="P66" s="87"/>
    </row>
    <row r="67" spans="1:16" x14ac:dyDescent="0.25">
      <c r="A67" s="77"/>
      <c r="B67" s="78"/>
      <c r="C67" s="79"/>
      <c r="D67" s="80"/>
      <c r="E67" s="81"/>
      <c r="F67" s="82"/>
      <c r="G67" s="83"/>
      <c r="H67" s="195"/>
      <c r="I67" s="84"/>
      <c r="J67" s="85"/>
      <c r="K67" s="85"/>
      <c r="L67" s="85"/>
      <c r="M67" s="86"/>
      <c r="N67" s="87"/>
      <c r="O67" s="87"/>
      <c r="P67" s="87"/>
    </row>
    <row r="68" spans="1:16" x14ac:dyDescent="0.25">
      <c r="A68" s="77"/>
      <c r="B68" s="78"/>
      <c r="C68" s="79"/>
      <c r="D68" s="80"/>
      <c r="E68" s="81"/>
      <c r="F68" s="82"/>
      <c r="G68" s="83"/>
      <c r="H68" s="195"/>
      <c r="I68" s="84"/>
      <c r="J68" s="85"/>
      <c r="K68" s="85"/>
      <c r="L68" s="85"/>
      <c r="M68" s="86"/>
      <c r="N68" s="87"/>
      <c r="O68" s="87"/>
      <c r="P68" s="87"/>
    </row>
    <row r="69" spans="1:16" x14ac:dyDescent="0.25">
      <c r="A69" s="77"/>
      <c r="B69" s="78"/>
      <c r="C69" s="79"/>
      <c r="D69" s="80"/>
      <c r="E69" s="81"/>
      <c r="F69" s="82"/>
      <c r="G69" s="83"/>
      <c r="H69" s="195"/>
      <c r="I69" s="84"/>
      <c r="J69" s="85"/>
      <c r="K69" s="85"/>
      <c r="L69" s="85"/>
      <c r="M69" s="86"/>
      <c r="N69" s="87"/>
      <c r="O69" s="87"/>
      <c r="P69" s="87"/>
    </row>
    <row r="70" spans="1:16" x14ac:dyDescent="0.25">
      <c r="A70" s="77"/>
      <c r="B70" s="78"/>
      <c r="C70" s="79"/>
      <c r="D70" s="80"/>
      <c r="E70" s="81"/>
      <c r="F70" s="82"/>
      <c r="G70" s="83"/>
      <c r="H70" s="195"/>
      <c r="I70" s="84"/>
      <c r="J70" s="85"/>
      <c r="K70" s="85"/>
      <c r="L70" s="85"/>
      <c r="M70" s="86"/>
      <c r="N70" s="87"/>
      <c r="O70" s="87"/>
      <c r="P70" s="87"/>
    </row>
    <row r="71" spans="1:16" x14ac:dyDescent="0.25">
      <c r="A71" s="77"/>
      <c r="B71" s="78"/>
      <c r="C71" s="79"/>
      <c r="D71" s="80"/>
      <c r="E71" s="81"/>
      <c r="F71" s="82"/>
      <c r="G71" s="83"/>
      <c r="H71" s="195"/>
      <c r="I71" s="84"/>
      <c r="J71" s="85"/>
      <c r="K71" s="85"/>
      <c r="L71" s="85"/>
      <c r="M71" s="86"/>
      <c r="N71" s="87"/>
      <c r="O71" s="87"/>
      <c r="P71" s="87"/>
    </row>
    <row r="72" spans="1:16" x14ac:dyDescent="0.25">
      <c r="A72" s="77"/>
      <c r="B72" s="78"/>
      <c r="C72" s="79"/>
      <c r="D72" s="80"/>
      <c r="E72" s="81"/>
      <c r="F72" s="82"/>
      <c r="G72" s="83"/>
      <c r="H72" s="195"/>
      <c r="I72" s="84"/>
      <c r="J72" s="85"/>
      <c r="K72" s="85"/>
      <c r="L72" s="85"/>
      <c r="M72" s="86"/>
      <c r="N72" s="87"/>
      <c r="O72" s="87"/>
      <c r="P72" s="87"/>
    </row>
    <row r="73" spans="1:16" x14ac:dyDescent="0.25">
      <c r="A73" s="77"/>
      <c r="B73" s="78"/>
      <c r="C73" s="79"/>
      <c r="D73" s="80"/>
      <c r="E73" s="81"/>
      <c r="F73" s="82"/>
      <c r="G73" s="83"/>
      <c r="H73" s="195"/>
      <c r="I73" s="84"/>
      <c r="J73" s="85"/>
      <c r="K73" s="85"/>
      <c r="L73" s="85"/>
      <c r="M73" s="86"/>
      <c r="N73" s="87"/>
      <c r="O73" s="87"/>
      <c r="P73" s="87"/>
    </row>
    <row r="74" spans="1:16" x14ac:dyDescent="0.25">
      <c r="A74" s="77"/>
      <c r="B74" s="78"/>
      <c r="C74" s="79"/>
      <c r="D74" s="80"/>
      <c r="E74" s="81"/>
      <c r="F74" s="82"/>
      <c r="G74" s="83"/>
      <c r="H74" s="195"/>
      <c r="I74" s="84"/>
      <c r="J74" s="85"/>
      <c r="K74" s="85"/>
      <c r="L74" s="85"/>
      <c r="M74" s="86"/>
      <c r="N74" s="87"/>
      <c r="O74" s="87"/>
      <c r="P74" s="87"/>
    </row>
    <row r="75" spans="1:16" x14ac:dyDescent="0.25">
      <c r="A75" s="77"/>
      <c r="B75" s="78"/>
      <c r="C75" s="79"/>
      <c r="D75" s="80"/>
      <c r="E75" s="81"/>
      <c r="F75" s="82"/>
      <c r="G75" s="83"/>
      <c r="H75" s="195"/>
      <c r="I75" s="84"/>
      <c r="J75" s="85"/>
      <c r="K75" s="85"/>
      <c r="L75" s="85"/>
      <c r="M75" s="86"/>
      <c r="N75" s="87"/>
      <c r="O75" s="87"/>
      <c r="P75" s="87"/>
    </row>
    <row r="76" spans="1:16" x14ac:dyDescent="0.25">
      <c r="A76" s="77"/>
      <c r="B76" s="78"/>
      <c r="C76" s="79"/>
      <c r="D76" s="80"/>
      <c r="E76" s="81"/>
      <c r="F76" s="82"/>
      <c r="G76" s="83"/>
      <c r="H76" s="195"/>
      <c r="I76" s="84"/>
      <c r="J76" s="85"/>
      <c r="K76" s="85"/>
      <c r="L76" s="85"/>
      <c r="M76" s="86"/>
      <c r="N76" s="87"/>
      <c r="O76" s="87"/>
      <c r="P76" s="87"/>
    </row>
    <row r="77" spans="1:16" x14ac:dyDescent="0.25">
      <c r="A77" s="77"/>
      <c r="B77" s="78"/>
      <c r="C77" s="79"/>
      <c r="D77" s="80"/>
      <c r="E77" s="81"/>
      <c r="F77" s="82"/>
      <c r="G77" s="83"/>
      <c r="H77" s="195"/>
      <c r="I77" s="84"/>
      <c r="J77" s="85"/>
      <c r="K77" s="85"/>
      <c r="L77" s="85"/>
      <c r="M77" s="86"/>
      <c r="N77" s="87"/>
      <c r="O77" s="87"/>
      <c r="P77" s="87"/>
    </row>
    <row r="78" spans="1:16" x14ac:dyDescent="0.25">
      <c r="A78" s="77"/>
      <c r="B78" s="78"/>
      <c r="C78" s="79"/>
      <c r="D78" s="80"/>
      <c r="E78" s="81"/>
      <c r="F78" s="82"/>
      <c r="G78" s="83"/>
      <c r="H78" s="195"/>
      <c r="I78" s="84"/>
      <c r="J78" s="85"/>
      <c r="K78" s="85"/>
      <c r="L78" s="85"/>
      <c r="M78" s="86"/>
      <c r="N78" s="87"/>
      <c r="O78" s="87"/>
      <c r="P78" s="87"/>
    </row>
    <row r="79" spans="1:16" x14ac:dyDescent="0.25">
      <c r="A79" s="77"/>
      <c r="B79" s="78"/>
      <c r="C79" s="79"/>
      <c r="D79" s="80"/>
      <c r="E79" s="81"/>
      <c r="F79" s="82"/>
      <c r="G79" s="83"/>
      <c r="H79" s="195"/>
      <c r="I79" s="84"/>
      <c r="J79" s="85"/>
      <c r="K79" s="85"/>
      <c r="L79" s="85"/>
      <c r="M79" s="86"/>
      <c r="N79" s="87"/>
      <c r="O79" s="87"/>
      <c r="P79" s="87"/>
    </row>
    <row r="80" spans="1:16" x14ac:dyDescent="0.25">
      <c r="A80" s="77"/>
      <c r="B80" s="78"/>
      <c r="C80" s="79"/>
      <c r="D80" s="80"/>
      <c r="E80" s="81"/>
      <c r="F80" s="82"/>
      <c r="G80" s="83"/>
      <c r="H80" s="195"/>
      <c r="I80" s="84"/>
      <c r="J80" s="85"/>
      <c r="K80" s="85"/>
      <c r="L80" s="85"/>
      <c r="M80" s="86"/>
      <c r="N80" s="87"/>
      <c r="O80" s="87"/>
      <c r="P80" s="87"/>
    </row>
    <row r="81" spans="1:16" x14ac:dyDescent="0.25">
      <c r="A81" s="77"/>
      <c r="B81" s="78"/>
      <c r="C81" s="79"/>
      <c r="D81" s="80"/>
      <c r="E81" s="81"/>
      <c r="F81" s="82"/>
      <c r="G81" s="83"/>
      <c r="H81" s="195"/>
      <c r="I81" s="84"/>
      <c r="J81" s="85"/>
      <c r="K81" s="85"/>
      <c r="L81" s="85"/>
      <c r="M81" s="86"/>
      <c r="N81" s="87"/>
      <c r="O81" s="87"/>
      <c r="P81" s="87"/>
    </row>
    <row r="82" spans="1:16" x14ac:dyDescent="0.25">
      <c r="A82" s="77"/>
      <c r="B82" s="78"/>
      <c r="C82" s="79"/>
      <c r="D82" s="80"/>
      <c r="E82" s="81"/>
      <c r="F82" s="82"/>
      <c r="G82" s="83"/>
      <c r="H82" s="195"/>
      <c r="I82" s="84"/>
      <c r="J82" s="85"/>
      <c r="K82" s="85"/>
      <c r="L82" s="85"/>
      <c r="M82" s="86"/>
      <c r="N82" s="87"/>
      <c r="O82" s="87"/>
      <c r="P82" s="87"/>
    </row>
    <row r="83" spans="1:16" x14ac:dyDescent="0.25">
      <c r="A83" s="77"/>
      <c r="B83" s="78"/>
      <c r="C83" s="79"/>
      <c r="D83" s="80"/>
      <c r="E83" s="81"/>
      <c r="F83" s="82"/>
      <c r="G83" s="83"/>
      <c r="H83" s="195"/>
      <c r="I83" s="84"/>
      <c r="J83" s="85"/>
      <c r="K83" s="85"/>
      <c r="L83" s="85"/>
      <c r="M83" s="86"/>
      <c r="N83" s="87"/>
      <c r="O83" s="87"/>
      <c r="P83" s="87"/>
    </row>
    <row r="84" spans="1:16" x14ac:dyDescent="0.25">
      <c r="A84" s="77"/>
      <c r="B84" s="78"/>
      <c r="C84" s="79"/>
      <c r="D84" s="80"/>
      <c r="E84" s="81"/>
      <c r="F84" s="82"/>
      <c r="G84" s="83"/>
      <c r="H84" s="195"/>
      <c r="I84" s="84"/>
      <c r="J84" s="85"/>
      <c r="K84" s="85"/>
      <c r="L84" s="85"/>
      <c r="M84" s="86"/>
      <c r="N84" s="87"/>
      <c r="O84" s="87"/>
      <c r="P84" s="87"/>
    </row>
    <row r="85" spans="1:16" x14ac:dyDescent="0.25">
      <c r="A85" s="77"/>
      <c r="B85" s="78"/>
      <c r="C85" s="79"/>
      <c r="D85" s="80"/>
      <c r="E85" s="81"/>
      <c r="F85" s="82"/>
      <c r="G85" s="83"/>
      <c r="H85" s="195"/>
      <c r="I85" s="84"/>
      <c r="J85" s="85"/>
      <c r="K85" s="85"/>
      <c r="L85" s="85"/>
      <c r="M85" s="86"/>
      <c r="N85" s="87"/>
      <c r="O85" s="87"/>
      <c r="P85" s="87"/>
    </row>
    <row r="86" spans="1:16" x14ac:dyDescent="0.25">
      <c r="A86" s="77"/>
      <c r="B86" s="78"/>
      <c r="C86" s="79"/>
      <c r="D86" s="80"/>
      <c r="E86" s="81"/>
      <c r="F86" s="82"/>
      <c r="G86" s="83"/>
      <c r="H86" s="195"/>
      <c r="I86" s="84"/>
      <c r="J86" s="85"/>
      <c r="K86" s="85"/>
      <c r="L86" s="85"/>
      <c r="M86" s="86"/>
      <c r="N86" s="87"/>
      <c r="O86" s="87"/>
      <c r="P86" s="87"/>
    </row>
    <row r="87" spans="1:16" x14ac:dyDescent="0.25">
      <c r="A87" s="77"/>
      <c r="B87" s="78"/>
      <c r="C87" s="79"/>
      <c r="D87" s="80"/>
      <c r="E87" s="81"/>
      <c r="F87" s="82"/>
      <c r="G87" s="83"/>
      <c r="H87" s="195"/>
      <c r="I87" s="84"/>
      <c r="J87" s="85"/>
      <c r="K87" s="85"/>
      <c r="L87" s="85"/>
      <c r="M87" s="86"/>
      <c r="N87" s="87"/>
      <c r="O87" s="87"/>
      <c r="P87" s="87"/>
    </row>
    <row r="88" spans="1:16" x14ac:dyDescent="0.25">
      <c r="A88" s="77"/>
      <c r="B88" s="78"/>
      <c r="C88" s="79"/>
      <c r="D88" s="80"/>
      <c r="E88" s="81"/>
      <c r="F88" s="82"/>
      <c r="G88" s="83"/>
      <c r="H88" s="195"/>
      <c r="I88" s="84"/>
      <c r="J88" s="85"/>
      <c r="K88" s="85"/>
      <c r="L88" s="85"/>
      <c r="M88" s="86"/>
      <c r="N88" s="87"/>
      <c r="O88" s="87"/>
      <c r="P88" s="87"/>
    </row>
    <row r="89" spans="1:16" x14ac:dyDescent="0.25">
      <c r="A89" s="77"/>
      <c r="B89" s="78"/>
      <c r="C89" s="79"/>
      <c r="D89" s="80"/>
      <c r="E89" s="81"/>
      <c r="F89" s="82"/>
      <c r="G89" s="83"/>
      <c r="H89" s="195"/>
      <c r="I89" s="84"/>
      <c r="J89" s="85"/>
      <c r="K89" s="85"/>
      <c r="L89" s="85"/>
      <c r="M89" s="86"/>
      <c r="N89" s="87"/>
      <c r="O89" s="87"/>
      <c r="P89" s="87"/>
    </row>
    <row r="90" spans="1:16" x14ac:dyDescent="0.25">
      <c r="A90" s="77"/>
      <c r="B90" s="78"/>
      <c r="C90" s="79"/>
      <c r="D90" s="80"/>
      <c r="E90" s="81"/>
      <c r="F90" s="82"/>
      <c r="G90" s="83"/>
      <c r="H90" s="195"/>
      <c r="I90" s="84"/>
      <c r="J90" s="85"/>
      <c r="K90" s="85"/>
      <c r="L90" s="85"/>
      <c r="M90" s="86"/>
      <c r="N90" s="87"/>
      <c r="O90" s="87"/>
      <c r="P90" s="87"/>
    </row>
    <row r="91" spans="1:16" x14ac:dyDescent="0.25">
      <c r="A91" s="77"/>
      <c r="B91" s="78"/>
      <c r="C91" s="79"/>
      <c r="D91" s="80"/>
      <c r="E91" s="81"/>
      <c r="F91" s="82"/>
      <c r="G91" s="83"/>
      <c r="H91" s="195"/>
      <c r="I91" s="84"/>
      <c r="J91" s="85"/>
      <c r="K91" s="85"/>
      <c r="L91" s="85"/>
      <c r="M91" s="86"/>
      <c r="N91" s="87"/>
      <c r="O91" s="87"/>
      <c r="P91" s="87"/>
    </row>
    <row r="92" spans="1:16" x14ac:dyDescent="0.25">
      <c r="A92" s="77"/>
      <c r="B92" s="78"/>
      <c r="C92" s="79"/>
      <c r="D92" s="80"/>
      <c r="E92" s="81"/>
      <c r="F92" s="82"/>
      <c r="G92" s="83"/>
      <c r="H92" s="195"/>
      <c r="I92" s="84"/>
      <c r="J92" s="85"/>
      <c r="K92" s="85"/>
      <c r="L92" s="85"/>
      <c r="M92" s="86"/>
      <c r="N92" s="87"/>
      <c r="O92" s="87"/>
      <c r="P92" s="87"/>
    </row>
    <row r="93" spans="1:16" x14ac:dyDescent="0.25">
      <c r="A93" s="77"/>
      <c r="B93" s="78"/>
      <c r="C93" s="79"/>
      <c r="D93" s="80"/>
      <c r="E93" s="81"/>
      <c r="F93" s="82"/>
      <c r="G93" s="83"/>
      <c r="H93" s="195"/>
      <c r="I93" s="84"/>
      <c r="J93" s="85"/>
      <c r="K93" s="85"/>
      <c r="L93" s="85"/>
      <c r="M93" s="86"/>
      <c r="N93" s="87"/>
      <c r="O93" s="87"/>
      <c r="P93" s="87"/>
    </row>
    <row r="94" spans="1:16" x14ac:dyDescent="0.25">
      <c r="A94" s="77"/>
      <c r="B94" s="78"/>
      <c r="C94" s="79"/>
      <c r="D94" s="80"/>
      <c r="E94" s="81"/>
      <c r="F94" s="82"/>
      <c r="G94" s="83"/>
      <c r="H94" s="195"/>
      <c r="I94" s="84"/>
      <c r="J94" s="85"/>
      <c r="K94" s="85"/>
      <c r="L94" s="85"/>
      <c r="M94" s="86"/>
      <c r="N94" s="87"/>
      <c r="O94" s="87"/>
      <c r="P94" s="87"/>
    </row>
    <row r="95" spans="1:16" x14ac:dyDescent="0.25">
      <c r="A95" s="77"/>
      <c r="B95" s="78"/>
      <c r="C95" s="79"/>
      <c r="D95" s="80"/>
      <c r="E95" s="81"/>
      <c r="F95" s="82"/>
      <c r="G95" s="83"/>
      <c r="H95" s="195"/>
      <c r="I95" s="84"/>
      <c r="J95" s="85"/>
      <c r="K95" s="85"/>
      <c r="L95" s="85"/>
      <c r="M95" s="86"/>
      <c r="N95" s="87"/>
      <c r="O95" s="87"/>
      <c r="P95" s="87"/>
    </row>
    <row r="96" spans="1:16" x14ac:dyDescent="0.25">
      <c r="A96" s="77"/>
      <c r="B96" s="78"/>
      <c r="C96" s="79"/>
      <c r="D96" s="80"/>
      <c r="E96" s="81"/>
      <c r="F96" s="82"/>
      <c r="G96" s="83"/>
      <c r="H96" s="195"/>
      <c r="I96" s="84"/>
      <c r="J96" s="85"/>
      <c r="K96" s="85"/>
      <c r="L96" s="85"/>
      <c r="M96" s="86"/>
      <c r="N96" s="87"/>
      <c r="O96" s="87"/>
      <c r="P96" s="87"/>
    </row>
    <row r="97" spans="1:16" x14ac:dyDescent="0.25">
      <c r="A97" s="77"/>
      <c r="B97" s="78"/>
      <c r="C97" s="79"/>
      <c r="D97" s="80"/>
      <c r="E97" s="81"/>
      <c r="F97" s="82"/>
      <c r="G97" s="83"/>
      <c r="H97" s="195"/>
      <c r="I97" s="84"/>
      <c r="J97" s="85"/>
      <c r="K97" s="85"/>
      <c r="L97" s="85"/>
      <c r="M97" s="86"/>
      <c r="N97" s="87"/>
      <c r="O97" s="87"/>
      <c r="P97" s="87"/>
    </row>
    <row r="98" spans="1:16" x14ac:dyDescent="0.25">
      <c r="A98" s="77"/>
      <c r="B98" s="78"/>
      <c r="C98" s="79"/>
      <c r="D98" s="80"/>
      <c r="E98" s="81"/>
      <c r="F98" s="82"/>
      <c r="G98" s="83"/>
      <c r="H98" s="195"/>
      <c r="I98" s="84"/>
      <c r="J98" s="85"/>
      <c r="K98" s="85"/>
      <c r="L98" s="85"/>
      <c r="M98" s="86"/>
      <c r="N98" s="87"/>
      <c r="O98" s="87"/>
      <c r="P98" s="87"/>
    </row>
    <row r="99" spans="1:16" x14ac:dyDescent="0.25">
      <c r="A99" s="77"/>
      <c r="B99" s="78"/>
      <c r="C99" s="79"/>
      <c r="D99" s="80"/>
      <c r="E99" s="81"/>
      <c r="F99" s="82"/>
      <c r="G99" s="83"/>
      <c r="H99" s="195"/>
      <c r="I99" s="84"/>
      <c r="J99" s="85"/>
      <c r="K99" s="85"/>
      <c r="L99" s="85"/>
      <c r="M99" s="86"/>
      <c r="N99" s="87"/>
      <c r="O99" s="87"/>
      <c r="P99" s="87"/>
    </row>
    <row r="100" spans="1:16" x14ac:dyDescent="0.25">
      <c r="A100" s="77"/>
      <c r="B100" s="78"/>
      <c r="C100" s="79"/>
      <c r="D100" s="80"/>
      <c r="E100" s="81"/>
      <c r="F100" s="82"/>
      <c r="G100" s="83"/>
      <c r="H100" s="195"/>
      <c r="I100" s="84"/>
      <c r="J100" s="85"/>
      <c r="K100" s="85"/>
      <c r="L100" s="85"/>
      <c r="M100" s="86"/>
      <c r="N100" s="87"/>
      <c r="O100" s="87"/>
      <c r="P100" s="87"/>
    </row>
    <row r="101" spans="1:16" x14ac:dyDescent="0.25">
      <c r="A101" s="77"/>
      <c r="B101" s="78"/>
      <c r="C101" s="79"/>
      <c r="D101" s="80"/>
      <c r="E101" s="81"/>
      <c r="F101" s="82"/>
      <c r="G101" s="83"/>
      <c r="H101" s="195"/>
      <c r="I101" s="84"/>
      <c r="J101" s="85"/>
      <c r="K101" s="85"/>
      <c r="L101" s="85"/>
      <c r="M101" s="86"/>
      <c r="N101" s="87"/>
      <c r="O101" s="87"/>
      <c r="P101" s="87"/>
    </row>
    <row r="102" spans="1:16" x14ac:dyDescent="0.25">
      <c r="A102" s="77"/>
      <c r="B102" s="78"/>
      <c r="C102" s="79"/>
      <c r="D102" s="80"/>
      <c r="E102" s="81"/>
      <c r="F102" s="82"/>
      <c r="G102" s="83"/>
      <c r="H102" s="195"/>
      <c r="I102" s="84"/>
      <c r="J102" s="85"/>
      <c r="K102" s="85"/>
      <c r="L102" s="85"/>
      <c r="M102" s="86"/>
      <c r="N102" s="87"/>
      <c r="O102" s="87"/>
      <c r="P102" s="87"/>
    </row>
    <row r="103" spans="1:16" x14ac:dyDescent="0.25">
      <c r="A103" s="77"/>
      <c r="B103" s="78"/>
      <c r="C103" s="79"/>
      <c r="D103" s="80"/>
      <c r="E103" s="81"/>
      <c r="F103" s="82"/>
      <c r="G103" s="83"/>
      <c r="H103" s="195"/>
      <c r="I103" s="84"/>
      <c r="J103" s="85"/>
      <c r="K103" s="85"/>
      <c r="L103" s="85"/>
      <c r="M103" s="86"/>
      <c r="N103" s="87"/>
      <c r="O103" s="87"/>
      <c r="P103" s="87"/>
    </row>
    <row r="104" spans="1:16" x14ac:dyDescent="0.25">
      <c r="A104" s="77"/>
      <c r="B104" s="78"/>
      <c r="C104" s="79"/>
      <c r="D104" s="80"/>
      <c r="E104" s="81"/>
      <c r="F104" s="82"/>
      <c r="G104" s="83"/>
      <c r="H104" s="195"/>
      <c r="I104" s="84"/>
      <c r="J104" s="85"/>
      <c r="K104" s="85"/>
      <c r="L104" s="85"/>
      <c r="M104" s="86"/>
      <c r="N104" s="87"/>
      <c r="O104" s="87"/>
      <c r="P104" s="87"/>
    </row>
    <row r="105" spans="1:16" x14ac:dyDescent="0.25">
      <c r="A105" s="77"/>
      <c r="B105" s="78"/>
      <c r="C105" s="79"/>
      <c r="D105" s="80"/>
      <c r="E105" s="81"/>
      <c r="F105" s="82"/>
      <c r="G105" s="83"/>
      <c r="H105" s="195"/>
      <c r="I105" s="84"/>
      <c r="J105" s="85"/>
      <c r="K105" s="85"/>
      <c r="L105" s="85"/>
      <c r="M105" s="86"/>
      <c r="N105" s="87"/>
      <c r="O105" s="87"/>
      <c r="P105" s="87"/>
    </row>
    <row r="106" spans="1:16" x14ac:dyDescent="0.25">
      <c r="A106" s="77"/>
      <c r="B106" s="78"/>
      <c r="C106" s="79"/>
      <c r="D106" s="80"/>
      <c r="E106" s="81"/>
      <c r="F106" s="82"/>
      <c r="G106" s="83"/>
      <c r="H106" s="195"/>
      <c r="I106" s="84"/>
      <c r="J106" s="85"/>
      <c r="K106" s="85"/>
      <c r="L106" s="85"/>
      <c r="M106" s="86"/>
      <c r="N106" s="87"/>
      <c r="O106" s="87"/>
      <c r="P106" s="87"/>
    </row>
    <row r="107" spans="1:16" x14ac:dyDescent="0.25">
      <c r="A107" s="77"/>
      <c r="B107" s="78"/>
      <c r="C107" s="79"/>
      <c r="D107" s="80"/>
      <c r="E107" s="81"/>
      <c r="F107" s="82"/>
      <c r="G107" s="83"/>
      <c r="H107" s="195"/>
      <c r="I107" s="84"/>
      <c r="J107" s="85"/>
      <c r="K107" s="85"/>
      <c r="L107" s="85"/>
      <c r="M107" s="86"/>
      <c r="N107" s="87"/>
      <c r="O107" s="87"/>
      <c r="P107" s="87"/>
    </row>
    <row r="108" spans="1:16" x14ac:dyDescent="0.25">
      <c r="A108" s="77"/>
      <c r="B108" s="78"/>
      <c r="C108" s="79"/>
      <c r="D108" s="80"/>
      <c r="E108" s="81"/>
      <c r="F108" s="82"/>
      <c r="G108" s="83"/>
      <c r="H108" s="195"/>
      <c r="I108" s="84"/>
      <c r="J108" s="85"/>
      <c r="K108" s="85"/>
      <c r="L108" s="85"/>
      <c r="M108" s="86"/>
      <c r="N108" s="87"/>
      <c r="O108" s="87"/>
      <c r="P108" s="87"/>
    </row>
    <row r="109" spans="1:16" x14ac:dyDescent="0.25">
      <c r="A109" s="77"/>
      <c r="B109" s="78"/>
      <c r="C109" s="79"/>
      <c r="D109" s="80"/>
      <c r="E109" s="81"/>
      <c r="F109" s="82"/>
      <c r="G109" s="83"/>
      <c r="H109" s="195"/>
      <c r="I109" s="84"/>
      <c r="J109" s="85"/>
      <c r="K109" s="85"/>
      <c r="L109" s="85"/>
      <c r="M109" s="86"/>
      <c r="N109" s="87"/>
      <c r="O109" s="87"/>
      <c r="P109" s="87"/>
    </row>
    <row r="110" spans="1:16" x14ac:dyDescent="0.25">
      <c r="A110" s="77"/>
      <c r="B110" s="78"/>
      <c r="C110" s="79"/>
      <c r="D110" s="80"/>
      <c r="E110" s="81"/>
      <c r="F110" s="82"/>
      <c r="G110" s="83"/>
      <c r="H110" s="195"/>
      <c r="I110" s="84"/>
      <c r="J110" s="85"/>
      <c r="K110" s="85"/>
      <c r="L110" s="85"/>
      <c r="M110" s="86"/>
      <c r="N110" s="87"/>
      <c r="O110" s="87"/>
      <c r="P110" s="87"/>
    </row>
    <row r="111" spans="1:16" x14ac:dyDescent="0.25">
      <c r="A111" s="77"/>
      <c r="B111" s="78"/>
      <c r="C111" s="79"/>
      <c r="D111" s="80"/>
      <c r="E111" s="81"/>
      <c r="F111" s="82"/>
      <c r="G111" s="83"/>
      <c r="H111" s="195"/>
      <c r="I111" s="84"/>
      <c r="J111" s="85"/>
      <c r="K111" s="85"/>
      <c r="L111" s="85"/>
      <c r="M111" s="86"/>
      <c r="N111" s="87"/>
      <c r="O111" s="87"/>
      <c r="P111" s="87"/>
    </row>
    <row r="112" spans="1:16" x14ac:dyDescent="0.25">
      <c r="A112" s="77"/>
      <c r="B112" s="78"/>
      <c r="C112" s="79"/>
      <c r="D112" s="80"/>
      <c r="E112" s="81"/>
      <c r="F112" s="82"/>
      <c r="G112" s="83"/>
      <c r="H112" s="195"/>
      <c r="I112" s="84"/>
      <c r="J112" s="85"/>
      <c r="K112" s="85"/>
      <c r="L112" s="85"/>
      <c r="M112" s="86"/>
      <c r="N112" s="87"/>
      <c r="O112" s="87"/>
      <c r="P112" s="87"/>
    </row>
    <row r="113" spans="1:16" x14ac:dyDescent="0.25">
      <c r="A113" s="77"/>
      <c r="B113" s="78"/>
      <c r="C113" s="79"/>
      <c r="D113" s="80"/>
      <c r="E113" s="81"/>
      <c r="F113" s="82"/>
      <c r="G113" s="83"/>
      <c r="H113" s="195"/>
      <c r="I113" s="84"/>
      <c r="J113" s="85"/>
      <c r="K113" s="85"/>
      <c r="L113" s="85"/>
      <c r="M113" s="86"/>
      <c r="N113" s="87"/>
      <c r="O113" s="87"/>
      <c r="P113" s="87"/>
    </row>
    <row r="114" spans="1:16" x14ac:dyDescent="0.25">
      <c r="A114" s="77"/>
      <c r="B114" s="78"/>
      <c r="C114" s="79"/>
      <c r="D114" s="80"/>
      <c r="E114" s="81"/>
      <c r="F114" s="82"/>
      <c r="G114" s="83"/>
      <c r="H114" s="195"/>
      <c r="I114" s="84"/>
      <c r="J114" s="85"/>
      <c r="K114" s="85"/>
      <c r="L114" s="85"/>
      <c r="M114" s="86"/>
      <c r="N114" s="87"/>
      <c r="O114" s="87"/>
      <c r="P114" s="87"/>
    </row>
    <row r="115" spans="1:16" x14ac:dyDescent="0.25">
      <c r="A115" s="77"/>
      <c r="B115" s="78"/>
      <c r="C115" s="79"/>
      <c r="D115" s="80"/>
      <c r="E115" s="81"/>
      <c r="F115" s="82"/>
      <c r="G115" s="83"/>
      <c r="H115" s="195"/>
      <c r="I115" s="84"/>
      <c r="J115" s="85"/>
      <c r="K115" s="85"/>
      <c r="L115" s="85"/>
      <c r="M115" s="86"/>
      <c r="N115" s="87"/>
      <c r="O115" s="87"/>
      <c r="P115" s="87"/>
    </row>
    <row r="116" spans="1:16" x14ac:dyDescent="0.25">
      <c r="A116" s="77"/>
      <c r="B116" s="78"/>
      <c r="C116" s="79"/>
      <c r="D116" s="80"/>
      <c r="E116" s="81"/>
      <c r="F116" s="82"/>
      <c r="G116" s="83"/>
      <c r="H116" s="195"/>
      <c r="I116" s="84"/>
      <c r="J116" s="85"/>
      <c r="K116" s="85"/>
      <c r="L116" s="85"/>
      <c r="M116" s="86"/>
      <c r="N116" s="87"/>
      <c r="O116" s="87"/>
      <c r="P116" s="87"/>
    </row>
    <row r="117" spans="1:16" x14ac:dyDescent="0.25">
      <c r="A117" s="77"/>
      <c r="B117" s="78"/>
      <c r="C117" s="79"/>
      <c r="D117" s="80"/>
      <c r="E117" s="81"/>
      <c r="F117" s="82"/>
      <c r="G117" s="83"/>
      <c r="H117" s="195"/>
      <c r="I117" s="84"/>
      <c r="J117" s="85"/>
      <c r="K117" s="85"/>
      <c r="L117" s="85"/>
      <c r="M117" s="86"/>
      <c r="N117" s="87"/>
      <c r="O117" s="87"/>
      <c r="P117" s="87"/>
    </row>
    <row r="118" spans="1:16" x14ac:dyDescent="0.25">
      <c r="A118" s="77"/>
      <c r="B118" s="78"/>
      <c r="C118" s="79"/>
      <c r="D118" s="80"/>
      <c r="E118" s="81"/>
      <c r="F118" s="82"/>
      <c r="G118" s="83"/>
      <c r="H118" s="195"/>
      <c r="I118" s="84"/>
      <c r="J118" s="85"/>
      <c r="K118" s="85"/>
      <c r="L118" s="85"/>
      <c r="M118" s="86"/>
      <c r="N118" s="87"/>
      <c r="O118" s="87"/>
      <c r="P118" s="87"/>
    </row>
    <row r="119" spans="1:16" x14ac:dyDescent="0.25">
      <c r="A119" s="77"/>
      <c r="B119" s="78"/>
      <c r="C119" s="79"/>
      <c r="D119" s="80"/>
      <c r="E119" s="81"/>
      <c r="F119" s="82"/>
      <c r="G119" s="83"/>
      <c r="H119" s="195"/>
      <c r="I119" s="84"/>
      <c r="J119" s="85"/>
      <c r="K119" s="85"/>
      <c r="L119" s="85"/>
      <c r="M119" s="86"/>
      <c r="N119" s="87"/>
      <c r="O119" s="87"/>
      <c r="P119" s="87"/>
    </row>
    <row r="120" spans="1:16" x14ac:dyDescent="0.25">
      <c r="A120" s="77"/>
      <c r="B120" s="78"/>
      <c r="C120" s="79"/>
      <c r="D120" s="80"/>
      <c r="E120" s="81"/>
      <c r="F120" s="82"/>
      <c r="G120" s="83"/>
      <c r="H120" s="195"/>
      <c r="I120" s="84"/>
      <c r="J120" s="85"/>
      <c r="K120" s="85"/>
      <c r="L120" s="85"/>
      <c r="M120" s="86"/>
      <c r="N120" s="87"/>
      <c r="O120" s="87"/>
      <c r="P120" s="87"/>
    </row>
    <row r="121" spans="1:16" x14ac:dyDescent="0.25">
      <c r="A121" s="77"/>
      <c r="B121" s="78"/>
      <c r="C121" s="79"/>
      <c r="D121" s="80"/>
      <c r="E121" s="81"/>
      <c r="F121" s="82"/>
      <c r="G121" s="83"/>
      <c r="H121" s="195"/>
      <c r="I121" s="84"/>
      <c r="J121" s="85"/>
      <c r="K121" s="85"/>
      <c r="L121" s="85"/>
      <c r="M121" s="86"/>
      <c r="N121" s="87"/>
      <c r="O121" s="87"/>
      <c r="P121" s="87"/>
    </row>
    <row r="122" spans="1:16" x14ac:dyDescent="0.25">
      <c r="A122" s="77"/>
      <c r="B122" s="78"/>
      <c r="C122" s="79"/>
      <c r="D122" s="80"/>
      <c r="E122" s="81"/>
      <c r="F122" s="82"/>
      <c r="G122" s="83"/>
      <c r="H122" s="195"/>
      <c r="I122" s="84"/>
      <c r="J122" s="85"/>
      <c r="K122" s="85"/>
      <c r="L122" s="85"/>
      <c r="M122" s="86"/>
      <c r="N122" s="87"/>
      <c r="O122" s="87"/>
      <c r="P122" s="87"/>
    </row>
    <row r="123" spans="1:16" x14ac:dyDescent="0.25">
      <c r="A123" s="77"/>
      <c r="B123" s="78"/>
      <c r="C123" s="79"/>
      <c r="D123" s="80"/>
      <c r="E123" s="81"/>
      <c r="F123" s="82"/>
      <c r="G123" s="83"/>
      <c r="H123" s="195"/>
      <c r="I123" s="84"/>
      <c r="J123" s="85"/>
      <c r="K123" s="85"/>
      <c r="L123" s="85"/>
      <c r="M123" s="86"/>
      <c r="N123" s="87"/>
      <c r="O123" s="87"/>
      <c r="P123" s="87"/>
    </row>
    <row r="124" spans="1:16" x14ac:dyDescent="0.25">
      <c r="A124" s="77"/>
      <c r="B124" s="78"/>
      <c r="C124" s="79"/>
      <c r="D124" s="80"/>
      <c r="E124" s="81"/>
      <c r="F124" s="82"/>
      <c r="G124" s="83"/>
      <c r="H124" s="195"/>
      <c r="I124" s="84"/>
      <c r="J124" s="85"/>
      <c r="K124" s="85"/>
      <c r="L124" s="85"/>
      <c r="M124" s="86"/>
      <c r="N124" s="87"/>
      <c r="O124" s="87"/>
      <c r="P124" s="87"/>
    </row>
    <row r="125" spans="1:16" x14ac:dyDescent="0.25">
      <c r="A125" s="77"/>
      <c r="B125" s="78"/>
      <c r="C125" s="79"/>
      <c r="D125" s="80"/>
      <c r="E125" s="81"/>
      <c r="F125" s="82"/>
      <c r="G125" s="83"/>
      <c r="H125" s="195"/>
      <c r="I125" s="84"/>
      <c r="J125" s="85"/>
      <c r="K125" s="85"/>
      <c r="L125" s="85"/>
      <c r="M125" s="86"/>
      <c r="N125" s="87"/>
      <c r="O125" s="87"/>
      <c r="P125" s="87"/>
    </row>
    <row r="126" spans="1:16" x14ac:dyDescent="0.25">
      <c r="A126" s="77"/>
      <c r="B126" s="78"/>
      <c r="C126" s="79"/>
      <c r="D126" s="80"/>
      <c r="E126" s="81"/>
      <c r="F126" s="82"/>
      <c r="G126" s="83"/>
      <c r="H126" s="195"/>
      <c r="I126" s="84"/>
      <c r="J126" s="85"/>
      <c r="K126" s="85"/>
      <c r="L126" s="85"/>
      <c r="M126" s="86"/>
      <c r="N126" s="87"/>
      <c r="O126" s="87"/>
      <c r="P126" s="87"/>
    </row>
    <row r="127" spans="1:16" x14ac:dyDescent="0.25">
      <c r="A127" s="77"/>
      <c r="B127" s="78"/>
      <c r="C127" s="79"/>
      <c r="D127" s="80"/>
      <c r="E127" s="81"/>
      <c r="F127" s="82"/>
      <c r="G127" s="83"/>
      <c r="H127" s="195"/>
      <c r="I127" s="84"/>
      <c r="J127" s="85"/>
      <c r="K127" s="85"/>
      <c r="L127" s="85"/>
      <c r="M127" s="86"/>
      <c r="N127" s="87"/>
      <c r="O127" s="87"/>
      <c r="P127" s="87"/>
    </row>
    <row r="128" spans="1:16" x14ac:dyDescent="0.25">
      <c r="A128" s="77"/>
      <c r="B128" s="78"/>
      <c r="C128" s="79"/>
      <c r="D128" s="80"/>
      <c r="E128" s="81"/>
      <c r="F128" s="82"/>
      <c r="G128" s="83"/>
      <c r="H128" s="195"/>
      <c r="I128" s="84"/>
      <c r="J128" s="85"/>
      <c r="K128" s="85"/>
      <c r="L128" s="85"/>
      <c r="M128" s="86"/>
      <c r="N128" s="87"/>
      <c r="O128" s="87"/>
      <c r="P128" s="87"/>
    </row>
    <row r="129" spans="1:16" x14ac:dyDescent="0.25">
      <c r="A129" s="77"/>
      <c r="B129" s="78"/>
      <c r="C129" s="79"/>
      <c r="D129" s="80"/>
      <c r="E129" s="81"/>
      <c r="F129" s="82"/>
      <c r="G129" s="83"/>
      <c r="H129" s="195"/>
      <c r="I129" s="84"/>
      <c r="J129" s="85"/>
      <c r="K129" s="85"/>
      <c r="L129" s="85"/>
      <c r="M129" s="86"/>
      <c r="N129" s="87"/>
      <c r="O129" s="87"/>
      <c r="P129" s="87"/>
    </row>
    <row r="130" spans="1:16" x14ac:dyDescent="0.25">
      <c r="A130" s="77"/>
      <c r="B130" s="78"/>
      <c r="C130" s="79"/>
      <c r="D130" s="80"/>
      <c r="E130" s="81"/>
      <c r="F130" s="82"/>
      <c r="G130" s="83"/>
      <c r="H130" s="195"/>
      <c r="I130" s="84"/>
      <c r="J130" s="85"/>
      <c r="K130" s="85"/>
      <c r="L130" s="85"/>
      <c r="M130" s="86"/>
      <c r="N130" s="87"/>
      <c r="O130" s="87"/>
      <c r="P130" s="87"/>
    </row>
    <row r="131" spans="1:16" x14ac:dyDescent="0.25">
      <c r="A131" s="77"/>
      <c r="B131" s="78"/>
      <c r="C131" s="79"/>
      <c r="D131" s="80"/>
      <c r="E131" s="81"/>
      <c r="F131" s="82"/>
      <c r="G131" s="83"/>
      <c r="H131" s="195"/>
      <c r="I131" s="84"/>
      <c r="J131" s="85"/>
      <c r="K131" s="85"/>
      <c r="L131" s="85"/>
      <c r="M131" s="86"/>
      <c r="N131" s="87"/>
      <c r="O131" s="87"/>
      <c r="P131" s="87"/>
    </row>
    <row r="132" spans="1:16" x14ac:dyDescent="0.25">
      <c r="A132" s="77"/>
      <c r="B132" s="78"/>
      <c r="C132" s="79"/>
      <c r="D132" s="80"/>
      <c r="E132" s="81"/>
      <c r="F132" s="82"/>
      <c r="G132" s="83"/>
      <c r="H132" s="195"/>
      <c r="I132" s="84"/>
      <c r="J132" s="85"/>
      <c r="K132" s="85"/>
      <c r="L132" s="85"/>
      <c r="M132" s="86"/>
      <c r="N132" s="87"/>
      <c r="O132" s="87"/>
      <c r="P132" s="87"/>
    </row>
    <row r="133" spans="1:16" x14ac:dyDescent="0.25">
      <c r="A133" s="77"/>
      <c r="B133" s="78"/>
      <c r="C133" s="79"/>
      <c r="D133" s="80"/>
      <c r="E133" s="81"/>
      <c r="F133" s="82"/>
      <c r="G133" s="83"/>
      <c r="H133" s="195"/>
      <c r="I133" s="84"/>
      <c r="J133" s="85"/>
      <c r="K133" s="85"/>
      <c r="L133" s="85"/>
      <c r="M133" s="86"/>
      <c r="N133" s="87"/>
      <c r="O133" s="87"/>
      <c r="P133" s="87"/>
    </row>
    <row r="134" spans="1:16" x14ac:dyDescent="0.25">
      <c r="A134" s="77"/>
      <c r="B134" s="78"/>
      <c r="C134" s="79"/>
      <c r="D134" s="80"/>
      <c r="E134" s="81"/>
      <c r="F134" s="82"/>
      <c r="G134" s="83"/>
      <c r="H134" s="195"/>
      <c r="I134" s="84"/>
      <c r="J134" s="85"/>
      <c r="K134" s="85"/>
      <c r="L134" s="85"/>
      <c r="M134" s="86"/>
      <c r="N134" s="87"/>
      <c r="O134" s="87"/>
      <c r="P134" s="87"/>
    </row>
    <row r="135" spans="1:16" x14ac:dyDescent="0.25">
      <c r="A135" s="77"/>
      <c r="B135" s="78"/>
      <c r="C135" s="79"/>
      <c r="D135" s="80"/>
      <c r="E135" s="81"/>
      <c r="F135" s="82"/>
      <c r="G135" s="83"/>
      <c r="H135" s="195"/>
      <c r="I135" s="84"/>
      <c r="J135" s="85"/>
      <c r="K135" s="85"/>
      <c r="L135" s="85"/>
      <c r="M135" s="86"/>
      <c r="N135" s="87"/>
      <c r="O135" s="87"/>
      <c r="P135" s="87"/>
    </row>
    <row r="136" spans="1:16" x14ac:dyDescent="0.25">
      <c r="A136" s="77"/>
      <c r="B136" s="78"/>
      <c r="C136" s="79"/>
      <c r="D136" s="80"/>
      <c r="E136" s="81"/>
      <c r="F136" s="82"/>
      <c r="G136" s="83"/>
      <c r="H136" s="195"/>
      <c r="I136" s="84"/>
      <c r="J136" s="85"/>
      <c r="K136" s="85"/>
      <c r="L136" s="85"/>
      <c r="M136" s="86"/>
      <c r="N136" s="87"/>
      <c r="O136" s="87"/>
      <c r="P136" s="87"/>
    </row>
    <row r="137" spans="1:16" x14ac:dyDescent="0.25">
      <c r="A137" s="77"/>
      <c r="B137" s="78"/>
      <c r="C137" s="79"/>
      <c r="D137" s="80"/>
      <c r="E137" s="81"/>
      <c r="F137" s="82"/>
      <c r="G137" s="83"/>
      <c r="H137" s="195"/>
      <c r="I137" s="84"/>
      <c r="J137" s="85"/>
      <c r="K137" s="85"/>
      <c r="L137" s="85"/>
      <c r="M137" s="86"/>
      <c r="N137" s="87"/>
      <c r="O137" s="87"/>
      <c r="P137" s="87"/>
    </row>
    <row r="138" spans="1:16" x14ac:dyDescent="0.25">
      <c r="A138" s="77"/>
      <c r="B138" s="78"/>
      <c r="C138" s="79"/>
      <c r="D138" s="80"/>
      <c r="E138" s="81"/>
      <c r="F138" s="82"/>
      <c r="G138" s="83"/>
      <c r="H138" s="195"/>
      <c r="I138" s="84"/>
      <c r="J138" s="85"/>
      <c r="K138" s="85"/>
      <c r="L138" s="85"/>
      <c r="M138" s="86"/>
      <c r="N138" s="87"/>
      <c r="O138" s="87"/>
      <c r="P138" s="87"/>
    </row>
    <row r="139" spans="1:16" x14ac:dyDescent="0.25">
      <c r="A139" s="77"/>
      <c r="B139" s="78"/>
      <c r="C139" s="79"/>
      <c r="D139" s="80"/>
      <c r="E139" s="81"/>
      <c r="F139" s="82"/>
      <c r="G139" s="83"/>
      <c r="H139" s="195"/>
      <c r="I139" s="84"/>
      <c r="J139" s="85"/>
      <c r="K139" s="85"/>
      <c r="L139" s="85"/>
      <c r="M139" s="86"/>
      <c r="N139" s="87"/>
      <c r="O139" s="87"/>
      <c r="P139" s="87"/>
    </row>
    <row r="140" spans="1:16" x14ac:dyDescent="0.25">
      <c r="A140" s="77"/>
      <c r="B140" s="78"/>
      <c r="C140" s="79"/>
      <c r="D140" s="80"/>
      <c r="E140" s="81"/>
      <c r="F140" s="82"/>
      <c r="G140" s="83"/>
      <c r="H140" s="195"/>
      <c r="I140" s="84"/>
      <c r="J140" s="85"/>
      <c r="K140" s="85"/>
      <c r="L140" s="85"/>
      <c r="M140" s="86"/>
      <c r="N140" s="87"/>
      <c r="O140" s="87"/>
      <c r="P140" s="87"/>
    </row>
    <row r="141" spans="1:16" x14ac:dyDescent="0.25">
      <c r="A141" s="77"/>
      <c r="B141" s="78"/>
      <c r="C141" s="79"/>
      <c r="D141" s="80"/>
      <c r="E141" s="81"/>
      <c r="F141" s="82"/>
      <c r="G141" s="83"/>
      <c r="H141" s="195"/>
      <c r="I141" s="84"/>
      <c r="J141" s="85"/>
      <c r="K141" s="85"/>
      <c r="L141" s="85"/>
      <c r="M141" s="86"/>
      <c r="N141" s="87"/>
      <c r="O141" s="87"/>
      <c r="P141" s="87"/>
    </row>
    <row r="142" spans="1:16" x14ac:dyDescent="0.25">
      <c r="A142" s="77"/>
      <c r="B142" s="78"/>
      <c r="C142" s="79"/>
      <c r="D142" s="80"/>
      <c r="E142" s="81"/>
      <c r="F142" s="82"/>
      <c r="G142" s="83"/>
      <c r="H142" s="195"/>
      <c r="I142" s="84"/>
      <c r="J142" s="85"/>
      <c r="K142" s="85"/>
      <c r="L142" s="85"/>
      <c r="M142" s="86"/>
      <c r="N142" s="87"/>
      <c r="O142" s="87"/>
      <c r="P142" s="87"/>
    </row>
    <row r="143" spans="1:16" x14ac:dyDescent="0.25">
      <c r="A143" s="77"/>
      <c r="B143" s="78"/>
      <c r="C143" s="79"/>
      <c r="D143" s="80"/>
      <c r="E143" s="81"/>
      <c r="F143" s="82"/>
      <c r="G143" s="83"/>
      <c r="H143" s="195"/>
      <c r="I143" s="84"/>
      <c r="J143" s="85"/>
      <c r="K143" s="85"/>
      <c r="L143" s="85"/>
      <c r="M143" s="86"/>
      <c r="N143" s="87"/>
      <c r="O143" s="87"/>
      <c r="P143" s="87"/>
    </row>
    <row r="144" spans="1:16" x14ac:dyDescent="0.25">
      <c r="A144" s="77"/>
      <c r="B144" s="78"/>
      <c r="C144" s="79"/>
      <c r="D144" s="80"/>
      <c r="E144" s="81"/>
      <c r="F144" s="82"/>
      <c r="G144" s="83"/>
      <c r="H144" s="195"/>
      <c r="I144" s="84"/>
      <c r="J144" s="85"/>
      <c r="K144" s="85"/>
      <c r="L144" s="85"/>
      <c r="M144" s="86"/>
      <c r="N144" s="87"/>
      <c r="O144" s="87"/>
      <c r="P144" s="87"/>
    </row>
    <row r="145" spans="1:16" x14ac:dyDescent="0.25">
      <c r="A145" s="77"/>
      <c r="B145" s="78"/>
      <c r="C145" s="79"/>
      <c r="D145" s="80"/>
      <c r="E145" s="81"/>
      <c r="F145" s="82"/>
      <c r="G145" s="83"/>
      <c r="H145" s="195"/>
      <c r="I145" s="84"/>
      <c r="J145" s="85"/>
      <c r="K145" s="85"/>
      <c r="L145" s="85"/>
      <c r="M145" s="86"/>
      <c r="N145" s="87"/>
      <c r="O145" s="87"/>
      <c r="P145" s="87"/>
    </row>
    <row r="146" spans="1:16" x14ac:dyDescent="0.25">
      <c r="A146" s="77"/>
      <c r="B146" s="78"/>
      <c r="C146" s="79"/>
      <c r="D146" s="80"/>
      <c r="E146" s="81"/>
      <c r="F146" s="82"/>
      <c r="G146" s="83"/>
      <c r="H146" s="195"/>
      <c r="I146" s="84"/>
      <c r="J146" s="85"/>
      <c r="K146" s="85"/>
      <c r="L146" s="85"/>
      <c r="M146" s="86"/>
      <c r="N146" s="87"/>
      <c r="O146" s="87"/>
      <c r="P146" s="87"/>
    </row>
    <row r="147" spans="1:16" x14ac:dyDescent="0.25">
      <c r="A147" s="77"/>
      <c r="B147" s="78"/>
      <c r="C147" s="79"/>
      <c r="D147" s="80"/>
      <c r="E147" s="81"/>
      <c r="F147" s="82"/>
      <c r="G147" s="83"/>
      <c r="H147" s="195"/>
      <c r="I147" s="84"/>
      <c r="J147" s="85"/>
      <c r="K147" s="85"/>
      <c r="L147" s="85"/>
      <c r="M147" s="86"/>
      <c r="N147" s="87"/>
      <c r="O147" s="87"/>
      <c r="P147" s="87"/>
    </row>
    <row r="148" spans="1:16" x14ac:dyDescent="0.25">
      <c r="A148" s="77"/>
      <c r="B148" s="78"/>
      <c r="C148" s="79"/>
      <c r="D148" s="80"/>
      <c r="E148" s="81"/>
      <c r="F148" s="82"/>
      <c r="G148" s="83"/>
      <c r="H148" s="195"/>
      <c r="I148" s="84"/>
      <c r="J148" s="85"/>
      <c r="K148" s="85"/>
      <c r="L148" s="85"/>
      <c r="M148" s="86"/>
      <c r="N148" s="87"/>
      <c r="O148" s="87"/>
      <c r="P148" s="87"/>
    </row>
    <row r="149" spans="1:16" x14ac:dyDescent="0.25">
      <c r="A149" s="77"/>
      <c r="B149" s="78"/>
      <c r="C149" s="79"/>
      <c r="D149" s="80"/>
      <c r="E149" s="81"/>
      <c r="F149" s="82"/>
      <c r="G149" s="83"/>
      <c r="H149" s="195"/>
      <c r="I149" s="84"/>
      <c r="J149" s="85"/>
      <c r="K149" s="85"/>
      <c r="L149" s="85"/>
      <c r="M149" s="86"/>
      <c r="N149" s="87"/>
      <c r="O149" s="87"/>
      <c r="P149" s="87"/>
    </row>
    <row r="150" spans="1:16" x14ac:dyDescent="0.25">
      <c r="A150" s="77"/>
      <c r="B150" s="78"/>
      <c r="C150" s="79"/>
      <c r="D150" s="80"/>
      <c r="E150" s="81"/>
      <c r="F150" s="82"/>
      <c r="G150" s="83"/>
      <c r="H150" s="195"/>
      <c r="I150" s="84"/>
      <c r="J150" s="85"/>
      <c r="K150" s="85"/>
      <c r="L150" s="85"/>
      <c r="M150" s="86"/>
      <c r="N150" s="87"/>
      <c r="O150" s="87"/>
      <c r="P150" s="87"/>
    </row>
    <row r="151" spans="1:16" x14ac:dyDescent="0.25">
      <c r="A151" s="77"/>
      <c r="B151" s="78"/>
      <c r="C151" s="79"/>
      <c r="D151" s="80"/>
      <c r="E151" s="81"/>
      <c r="F151" s="82"/>
      <c r="G151" s="83"/>
      <c r="H151" s="195"/>
      <c r="I151" s="84"/>
      <c r="J151" s="85"/>
      <c r="K151" s="85"/>
      <c r="L151" s="85"/>
      <c r="M151" s="86"/>
      <c r="N151" s="87"/>
      <c r="O151" s="87"/>
      <c r="P151" s="87"/>
    </row>
    <row r="152" spans="1:16" x14ac:dyDescent="0.25">
      <c r="A152" s="77"/>
      <c r="B152" s="78"/>
      <c r="C152" s="79"/>
      <c r="D152" s="80"/>
      <c r="E152" s="81"/>
      <c r="F152" s="82"/>
      <c r="G152" s="83"/>
      <c r="H152" s="195"/>
      <c r="I152" s="84"/>
      <c r="J152" s="85"/>
      <c r="K152" s="85"/>
      <c r="L152" s="85"/>
      <c r="M152" s="86"/>
      <c r="N152" s="87"/>
      <c r="O152" s="87"/>
      <c r="P152" s="87"/>
    </row>
    <row r="153" spans="1:16" x14ac:dyDescent="0.25">
      <c r="A153" s="77"/>
      <c r="B153" s="78"/>
      <c r="C153" s="79"/>
      <c r="D153" s="80"/>
      <c r="E153" s="81"/>
      <c r="F153" s="82"/>
      <c r="G153" s="83"/>
      <c r="H153" s="195"/>
      <c r="I153" s="84"/>
      <c r="J153" s="85"/>
      <c r="K153" s="85"/>
      <c r="L153" s="85"/>
      <c r="M153" s="86"/>
      <c r="N153" s="87"/>
      <c r="O153" s="87"/>
      <c r="P153" s="87"/>
    </row>
    <row r="154" spans="1:16" x14ac:dyDescent="0.25">
      <c r="A154" s="77"/>
      <c r="B154" s="78"/>
      <c r="C154" s="79"/>
      <c r="D154" s="80"/>
      <c r="E154" s="81"/>
      <c r="F154" s="82"/>
      <c r="G154" s="83"/>
      <c r="H154" s="195"/>
      <c r="I154" s="84"/>
      <c r="J154" s="85"/>
      <c r="K154" s="85"/>
      <c r="L154" s="85"/>
      <c r="M154" s="86"/>
      <c r="N154" s="87"/>
      <c r="O154" s="87"/>
      <c r="P154" s="87"/>
    </row>
    <row r="155" spans="1:16" x14ac:dyDescent="0.25">
      <c r="A155" s="77"/>
      <c r="B155" s="78"/>
      <c r="C155" s="79"/>
      <c r="D155" s="80"/>
      <c r="E155" s="81"/>
      <c r="F155" s="82"/>
      <c r="G155" s="83"/>
      <c r="H155" s="195"/>
      <c r="I155" s="84"/>
      <c r="J155" s="85"/>
      <c r="K155" s="85"/>
      <c r="L155" s="85"/>
      <c r="M155" s="86"/>
      <c r="N155" s="87"/>
      <c r="O155" s="87"/>
      <c r="P155" s="87"/>
    </row>
    <row r="156" spans="1:16" x14ac:dyDescent="0.25">
      <c r="A156" s="77"/>
      <c r="B156" s="78"/>
      <c r="C156" s="79"/>
      <c r="D156" s="80"/>
      <c r="E156" s="81"/>
      <c r="F156" s="82"/>
      <c r="G156" s="83"/>
      <c r="H156" s="195"/>
      <c r="I156" s="84"/>
      <c r="J156" s="85"/>
      <c r="K156" s="85"/>
      <c r="L156" s="85"/>
      <c r="M156" s="86"/>
      <c r="N156" s="87"/>
      <c r="O156" s="87"/>
      <c r="P156" s="87"/>
    </row>
    <row r="157" spans="1:16" x14ac:dyDescent="0.25">
      <c r="A157" s="77"/>
      <c r="B157" s="78"/>
      <c r="C157" s="79"/>
      <c r="D157" s="80"/>
      <c r="E157" s="81"/>
      <c r="F157" s="82"/>
      <c r="G157" s="83"/>
      <c r="H157" s="195"/>
      <c r="I157" s="84"/>
      <c r="J157" s="85"/>
      <c r="K157" s="85"/>
      <c r="L157" s="85"/>
      <c r="M157" s="86"/>
      <c r="N157" s="87"/>
      <c r="O157" s="87"/>
      <c r="P157" s="87"/>
    </row>
    <row r="158" spans="1:16" x14ac:dyDescent="0.25">
      <c r="A158" s="77"/>
      <c r="B158" s="78"/>
      <c r="C158" s="79"/>
      <c r="D158" s="80"/>
      <c r="E158" s="81"/>
      <c r="F158" s="82"/>
      <c r="G158" s="83"/>
      <c r="H158" s="195"/>
      <c r="I158" s="84"/>
      <c r="J158" s="85"/>
      <c r="K158" s="85"/>
      <c r="L158" s="85"/>
      <c r="M158" s="86"/>
      <c r="N158" s="87"/>
      <c r="O158" s="87"/>
      <c r="P158" s="87"/>
    </row>
    <row r="159" spans="1:16" x14ac:dyDescent="0.25">
      <c r="A159" s="77"/>
      <c r="B159" s="78"/>
      <c r="C159" s="79"/>
      <c r="D159" s="80"/>
      <c r="E159" s="81"/>
      <c r="F159" s="82"/>
      <c r="G159" s="83"/>
      <c r="H159" s="195"/>
      <c r="I159" s="84"/>
      <c r="J159" s="85"/>
      <c r="K159" s="85"/>
      <c r="L159" s="85"/>
      <c r="M159" s="86"/>
      <c r="N159" s="87"/>
      <c r="O159" s="87"/>
      <c r="P159" s="87"/>
    </row>
    <row r="160" spans="1:16" x14ac:dyDescent="0.25">
      <c r="A160" s="77"/>
      <c r="B160" s="78"/>
      <c r="C160" s="79"/>
      <c r="D160" s="80"/>
      <c r="E160" s="81"/>
      <c r="F160" s="82"/>
      <c r="G160" s="83"/>
      <c r="H160" s="195"/>
      <c r="I160" s="84"/>
      <c r="J160" s="85"/>
      <c r="K160" s="85"/>
      <c r="L160" s="85"/>
      <c r="M160" s="86"/>
      <c r="N160" s="87"/>
      <c r="O160" s="87"/>
      <c r="P160" s="87"/>
    </row>
    <row r="161" spans="1:16" x14ac:dyDescent="0.25">
      <c r="A161" s="77"/>
      <c r="B161" s="78"/>
      <c r="C161" s="79"/>
      <c r="D161" s="80"/>
      <c r="E161" s="81"/>
      <c r="F161" s="82"/>
      <c r="G161" s="83"/>
      <c r="H161" s="195"/>
      <c r="I161" s="84"/>
      <c r="J161" s="85"/>
      <c r="K161" s="85"/>
      <c r="L161" s="85"/>
      <c r="M161" s="86"/>
      <c r="N161" s="87"/>
      <c r="O161" s="87"/>
      <c r="P161" s="87"/>
    </row>
    <row r="162" spans="1:16" x14ac:dyDescent="0.25">
      <c r="A162" s="77"/>
      <c r="B162" s="78"/>
      <c r="C162" s="79"/>
      <c r="D162" s="80"/>
      <c r="E162" s="81"/>
      <c r="F162" s="82"/>
      <c r="G162" s="83"/>
      <c r="H162" s="195"/>
      <c r="I162" s="84"/>
      <c r="J162" s="85"/>
      <c r="K162" s="85"/>
      <c r="L162" s="85"/>
      <c r="M162" s="86"/>
      <c r="N162" s="87"/>
      <c r="O162" s="87"/>
      <c r="P162" s="87"/>
    </row>
    <row r="163" spans="1:16" x14ac:dyDescent="0.25">
      <c r="A163" s="77"/>
      <c r="B163" s="78"/>
      <c r="C163" s="79"/>
      <c r="D163" s="80"/>
      <c r="E163" s="81"/>
      <c r="F163" s="82"/>
      <c r="G163" s="83"/>
      <c r="H163" s="195"/>
      <c r="I163" s="84"/>
      <c r="J163" s="85"/>
      <c r="K163" s="85"/>
      <c r="L163" s="85"/>
      <c r="M163" s="86"/>
      <c r="N163" s="87"/>
      <c r="O163" s="87"/>
      <c r="P163" s="87"/>
    </row>
    <row r="164" spans="1:16" x14ac:dyDescent="0.25">
      <c r="A164" s="77"/>
      <c r="B164" s="78"/>
      <c r="C164" s="79"/>
      <c r="D164" s="80"/>
      <c r="E164" s="81"/>
      <c r="F164" s="82"/>
      <c r="G164" s="83"/>
      <c r="H164" s="195"/>
      <c r="I164" s="84"/>
      <c r="J164" s="85"/>
      <c r="K164" s="85"/>
      <c r="L164" s="85"/>
      <c r="M164" s="86"/>
      <c r="N164" s="87"/>
      <c r="O164" s="87"/>
      <c r="P164" s="87"/>
    </row>
    <row r="165" spans="1:16" x14ac:dyDescent="0.25">
      <c r="A165" s="77"/>
      <c r="B165" s="78"/>
      <c r="C165" s="79"/>
      <c r="D165" s="80"/>
      <c r="E165" s="81"/>
      <c r="F165" s="82"/>
      <c r="G165" s="83"/>
      <c r="H165" s="195"/>
      <c r="I165" s="84"/>
      <c r="J165" s="85"/>
      <c r="K165" s="85"/>
      <c r="L165" s="85"/>
      <c r="M165" s="86"/>
      <c r="N165" s="87"/>
      <c r="O165" s="87"/>
      <c r="P165" s="87"/>
    </row>
    <row r="166" spans="1:16" x14ac:dyDescent="0.25">
      <c r="A166" s="77"/>
      <c r="B166" s="78"/>
      <c r="C166" s="79"/>
      <c r="D166" s="80"/>
      <c r="E166" s="81"/>
      <c r="F166" s="82"/>
      <c r="G166" s="83"/>
      <c r="H166" s="195"/>
      <c r="I166" s="84"/>
      <c r="J166" s="85"/>
      <c r="K166" s="85"/>
      <c r="L166" s="85"/>
      <c r="M166" s="86"/>
      <c r="N166" s="87"/>
      <c r="O166" s="87"/>
      <c r="P166" s="87"/>
    </row>
    <row r="167" spans="1:16" x14ac:dyDescent="0.25">
      <c r="A167" s="77"/>
      <c r="B167" s="78"/>
      <c r="C167" s="79"/>
      <c r="D167" s="80"/>
      <c r="E167" s="81"/>
      <c r="F167" s="82"/>
      <c r="G167" s="83"/>
      <c r="H167" s="195"/>
      <c r="I167" s="84"/>
      <c r="J167" s="85"/>
      <c r="K167" s="85"/>
      <c r="L167" s="85"/>
      <c r="M167" s="86"/>
      <c r="N167" s="87"/>
      <c r="O167" s="87"/>
      <c r="P167" s="87"/>
    </row>
    <row r="168" spans="1:16" x14ac:dyDescent="0.25">
      <c r="A168" s="77"/>
      <c r="B168" s="78"/>
      <c r="C168" s="79"/>
      <c r="D168" s="80"/>
      <c r="E168" s="81"/>
      <c r="F168" s="82"/>
      <c r="G168" s="83"/>
      <c r="H168" s="195"/>
      <c r="I168" s="84"/>
      <c r="J168" s="85"/>
      <c r="K168" s="85"/>
      <c r="L168" s="85"/>
      <c r="M168" s="86"/>
      <c r="N168" s="87"/>
      <c r="O168" s="87"/>
      <c r="P168" s="87"/>
    </row>
    <row r="169" spans="1:16" x14ac:dyDescent="0.25">
      <c r="A169" s="77"/>
      <c r="B169" s="78"/>
      <c r="C169" s="79"/>
      <c r="D169" s="80"/>
      <c r="E169" s="81"/>
      <c r="F169" s="82"/>
      <c r="G169" s="83"/>
      <c r="H169" s="195"/>
      <c r="I169" s="84"/>
      <c r="J169" s="85"/>
      <c r="K169" s="85"/>
      <c r="L169" s="85"/>
      <c r="M169" s="86"/>
      <c r="N169" s="87"/>
      <c r="O169" s="87"/>
      <c r="P169" s="87"/>
    </row>
    <row r="170" spans="1:16" x14ac:dyDescent="0.25">
      <c r="A170" s="77"/>
      <c r="B170" s="78"/>
      <c r="C170" s="79"/>
      <c r="D170" s="80"/>
      <c r="E170" s="81"/>
      <c r="F170" s="82"/>
      <c r="G170" s="83"/>
      <c r="H170" s="195"/>
      <c r="I170" s="84"/>
      <c r="J170" s="85"/>
      <c r="K170" s="85"/>
      <c r="L170" s="85"/>
      <c r="M170" s="86"/>
      <c r="N170" s="87"/>
      <c r="O170" s="87"/>
      <c r="P170" s="87"/>
    </row>
  </sheetData>
  <mergeCells count="10">
    <mergeCell ref="F1:P1"/>
    <mergeCell ref="A2:P2"/>
    <mergeCell ref="C1:D1"/>
    <mergeCell ref="D7:F7"/>
    <mergeCell ref="A5:C5"/>
    <mergeCell ref="A6:C6"/>
    <mergeCell ref="A7:C7"/>
    <mergeCell ref="A4:F4"/>
    <mergeCell ref="D5:F5"/>
    <mergeCell ref="D6:F6"/>
  </mergeCells>
  <phoneticPr fontId="37" type="noConversion"/>
  <hyperlinks>
    <hyperlink ref="A1" location="Overview!A1" display="Back to Overview" xr:uid="{00000000-0004-0000-0200-000000000000}"/>
  </hyperlinks>
  <pageMargins left="0.39370078740157483" right="0.35433070866141736" top="0.86614173228346458" bottom="0.78740157480314965" header="0.27559055118110237" footer="0.27559055118110237"/>
  <pageSetup paperSize="9" scale="60" fitToHeight="0" orientation="landscape" r:id="rId1"/>
  <headerFooter differentFirst="1" scaleWithDoc="0">
    <oddHeader>&amp;L&amp;"Trebuchet MS,Regular"
&amp;"Trebuchet MS,Bold"Annex 2 &amp;"Trebuchet MS,Regular"- Schedule of Charges for use of the Distribution System by Designated EHV Properties (including LDNOs with Designated EHV Properties/end-users).</oddHeader>
    <firstHeader>&amp;L&amp;"Trebuchet MS,Bold"
Annex 2&amp;"Trebuchet MS,Regular" - Schedule of Charges for use of the Distribution System by Designated EHV Properties (including LDNOs with Designated EHV Properties/end-users).</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pageSetUpPr fitToPage="1"/>
  </sheetPr>
  <dimension ref="A1:I165"/>
  <sheetViews>
    <sheetView zoomScaleNormal="100" zoomScaleSheetLayoutView="100" workbookViewId="0">
      <selection activeCell="I6" sqref="I6"/>
    </sheetView>
  </sheetViews>
  <sheetFormatPr defaultColWidth="9.1796875" defaultRowHeight="13.5" x14ac:dyDescent="0.35"/>
  <cols>
    <col min="1" max="2" width="15.7265625" style="68" customWidth="1"/>
    <col min="3" max="4" width="15.7265625" style="88" customWidth="1"/>
    <col min="5" max="5" width="15.7265625" style="89" customWidth="1"/>
    <col min="6" max="7" width="15.7265625" style="90" customWidth="1"/>
    <col min="8" max="8" width="15.7265625" style="68" customWidth="1"/>
    <col min="9" max="9" width="15.54296875" style="68" customWidth="1"/>
    <col min="10" max="16384" width="9.1796875" style="68"/>
  </cols>
  <sheetData>
    <row r="1" spans="1:9" x14ac:dyDescent="0.25">
      <c r="A1" s="218" t="s">
        <v>683</v>
      </c>
      <c r="B1" s="218"/>
      <c r="C1" s="218"/>
      <c r="D1" s="218"/>
      <c r="E1" s="218"/>
      <c r="F1" s="218"/>
      <c r="G1" s="218"/>
      <c r="H1" s="218"/>
    </row>
    <row r="2" spans="1:9" s="69" customFormat="1" ht="30" customHeight="1" x14ac:dyDescent="0.25">
      <c r="A2" s="223" t="str">
        <f>Overview!B4&amp; " - Effective from "&amp;Overview!D4&amp;" - "&amp;Overview!E4&amp;" Designated EHV import charges"</f>
        <v>VEPN _M - Effective from 1 April 2026 - Final Designated EHV import charges</v>
      </c>
      <c r="B2" s="224"/>
      <c r="C2" s="224"/>
      <c r="D2" s="224"/>
      <c r="E2" s="224"/>
      <c r="F2" s="224"/>
      <c r="G2" s="224"/>
      <c r="H2" s="225"/>
    </row>
    <row r="3" spans="1:9" s="70" customFormat="1" ht="19" x14ac:dyDescent="0.25">
      <c r="A3" s="91"/>
      <c r="B3" s="91"/>
      <c r="C3" s="91"/>
      <c r="D3" s="92"/>
      <c r="E3" s="93"/>
      <c r="F3" s="93"/>
      <c r="G3" s="94"/>
      <c r="H3" s="94"/>
      <c r="I3" s="60"/>
    </row>
    <row r="4" spans="1:9" ht="54" x14ac:dyDescent="0.25">
      <c r="A4" s="72" t="s">
        <v>269</v>
      </c>
      <c r="B4" s="73" t="s">
        <v>260</v>
      </c>
      <c r="C4" s="72" t="s">
        <v>261</v>
      </c>
      <c r="D4" s="74" t="s">
        <v>29</v>
      </c>
      <c r="E4" s="95" t="str">
        <f>'Annex 2 Designated EHV charges'!I9</f>
        <v>Import
Super Red
unit charge
(p/kWh)</v>
      </c>
      <c r="F4" s="95" t="str">
        <f>'Annex 2 Designated EHV charges'!J9</f>
        <v>Import
fixed charge
(p/day)</v>
      </c>
      <c r="G4" s="95" t="str">
        <f>'Annex 2 Designated EHV charges'!K9</f>
        <v>Import
capacity charge
(p/kVA/day)</v>
      </c>
      <c r="H4" s="95" t="str">
        <f>'Annex 2 Designated EHV charges'!L9</f>
        <v>Import
exceeded capacity charge
(p/kVA/day)</v>
      </c>
    </row>
    <row r="5" spans="1:9" x14ac:dyDescent="0.25">
      <c r="A5" s="96" t="str">
        <f t="array" ref="A5">IFERROR(INDEX('Annex 2 Designated EHV charges'!$A$10:$A$170, MATCH(0, IF(('Annex 2 Designated EHV charges'!$A$10:$A$170=""),1, COUNTIF(A$4:$A4, 'Annex 2 Designated EHV charges'!$A$10:$A$170)), 0)),"")</f>
        <v/>
      </c>
      <c r="B5" s="78" t="str">
        <f>IF($A5="","",VLOOKUP($A5,'Annex 2 Designated EHV charges'!$A:$P,2,0))</f>
        <v/>
      </c>
      <c r="C5" s="97" t="str">
        <f>IF($A5="","",VLOOKUP($A5,'Annex 2 Designated EHV charges'!$A:$P,3,0))</f>
        <v/>
      </c>
      <c r="D5" s="98" t="str">
        <f>IF($A5="","",VLOOKUP($A5,'Annex 2 Designated EHV charges'!$A:$P,7,0))</f>
        <v/>
      </c>
      <c r="E5" s="99" t="str">
        <f>IFERROR(IF(VLOOKUP($A5,'Annex 2 Designated EHV charges'!$A:$P,9,FALSE)=0,"",VLOOKUP($A5,'Annex 2 Designated EHV charges'!$A:$P,9,FALSE)),"")</f>
        <v/>
      </c>
      <c r="F5" s="100" t="str">
        <f>IFERROR(IF(VLOOKUP($A5,'Annex 2 Designated EHV charges'!$A:$P,10,FALSE)=0,"",VLOOKUP($A5,'Annex 2 Designated EHV charges'!$A:$P,10,FALSE)),"")</f>
        <v/>
      </c>
      <c r="G5" s="101" t="str">
        <f>IFERROR(IF(VLOOKUP($A5,'Annex 2 Designated EHV charges'!$A:$P,11,FALSE)=0,"",VLOOKUP($A5,'Annex 2 Designated EHV charges'!$A:$P,11,FALSE)),"")</f>
        <v/>
      </c>
      <c r="H5" s="101" t="str">
        <f>IFERROR(IF(VLOOKUP($A5,'Annex 2 Designated EHV charges'!$A:$P,12,FALSE)=0,"",VLOOKUP($A5,'Annex 2 Designated EHV charges'!$A:$P,12,FALSE)),"")</f>
        <v/>
      </c>
    </row>
    <row r="6" spans="1:9" x14ac:dyDescent="0.25">
      <c r="A6" s="96" t="str">
        <f t="array" ref="A6">IFERROR(INDEX('Annex 2 Designated EHV charges'!$A$10:$A$170, MATCH(0, IF(('Annex 2 Designated EHV charges'!$A$10:$A$170=""),1, COUNTIF(A$4:$A5, 'Annex 2 Designated EHV charges'!$A$10:$A$170)), 0)),"")</f>
        <v/>
      </c>
      <c r="B6" s="78" t="str">
        <f>IF($A6="","",VLOOKUP($A6,'Annex 2 Designated EHV charges'!$A:$P,2,0))</f>
        <v/>
      </c>
      <c r="C6" s="97" t="str">
        <f>IF($A6="","",VLOOKUP($A6,'Annex 2 Designated EHV charges'!$A:$P,3,0))</f>
        <v/>
      </c>
      <c r="D6" s="98" t="str">
        <f>IF($A6="","",VLOOKUP($A6,'Annex 2 Designated EHV charges'!$A:$P,7,0))</f>
        <v/>
      </c>
      <c r="E6" s="99" t="str">
        <f>IFERROR(IF(VLOOKUP($A6,'Annex 2 Designated EHV charges'!$A:$P,9,FALSE)=0,"",VLOOKUP($A6,'Annex 2 Designated EHV charges'!$A:$P,9,FALSE)),"")</f>
        <v/>
      </c>
      <c r="F6" s="100" t="str">
        <f>IFERROR(IF(VLOOKUP($A6,'Annex 2 Designated EHV charges'!$A:$P,10,FALSE)=0,"",VLOOKUP($A6,'Annex 2 Designated EHV charges'!$A:$P,10,FALSE)),"")</f>
        <v/>
      </c>
      <c r="G6" s="101" t="str">
        <f>IFERROR(IF(VLOOKUP($A6,'Annex 2 Designated EHV charges'!$A:$P,11,FALSE)=0,"",VLOOKUP($A6,'Annex 2 Designated EHV charges'!$A:$P,11,FALSE)),"")</f>
        <v/>
      </c>
      <c r="H6" s="101" t="str">
        <f>IFERROR(IF(VLOOKUP($A6,'Annex 2 Designated EHV charges'!$A:$P,12,FALSE)=0,"",VLOOKUP($A6,'Annex 2 Designated EHV charges'!$A:$P,12,FALSE)),"")</f>
        <v/>
      </c>
    </row>
    <row r="7" spans="1:9" x14ac:dyDescent="0.25">
      <c r="A7" s="96" t="str">
        <f t="array" ref="A7">IFERROR(INDEX('Annex 2 Designated EHV charges'!$A$10:$A$170, MATCH(0, IF(('Annex 2 Designated EHV charges'!$A$10:$A$170=""),1, COUNTIF(A$4:$A6, 'Annex 2 Designated EHV charges'!$A$10:$A$170)), 0)),"")</f>
        <v/>
      </c>
      <c r="B7" s="78" t="str">
        <f>IF($A7="","",VLOOKUP($A7,'Annex 2 Designated EHV charges'!$A:$P,2,0))</f>
        <v/>
      </c>
      <c r="C7" s="97" t="str">
        <f>IF($A7="","",VLOOKUP($A7,'Annex 2 Designated EHV charges'!$A:$P,3,0))</f>
        <v/>
      </c>
      <c r="D7" s="98" t="str">
        <f>IF($A7="","",VLOOKUP($A7,'Annex 2 Designated EHV charges'!$A:$P,7,0))</f>
        <v/>
      </c>
      <c r="E7" s="99" t="str">
        <f>IFERROR(IF(VLOOKUP($A7,'Annex 2 Designated EHV charges'!$A:$P,9,FALSE)=0,"",VLOOKUP($A7,'Annex 2 Designated EHV charges'!$A:$P,9,FALSE)),"")</f>
        <v/>
      </c>
      <c r="F7" s="100" t="str">
        <f>IFERROR(IF(VLOOKUP($A7,'Annex 2 Designated EHV charges'!$A:$P,10,FALSE)=0,"",VLOOKUP($A7,'Annex 2 Designated EHV charges'!$A:$P,10,FALSE)),"")</f>
        <v/>
      </c>
      <c r="G7" s="101" t="str">
        <f>IFERROR(IF(VLOOKUP($A7,'Annex 2 Designated EHV charges'!$A:$P,11,FALSE)=0,"",VLOOKUP($A7,'Annex 2 Designated EHV charges'!$A:$P,11,FALSE)),"")</f>
        <v/>
      </c>
      <c r="H7" s="101" t="str">
        <f>IFERROR(IF(VLOOKUP($A7,'Annex 2 Designated EHV charges'!$A:$P,12,FALSE)=0,"",VLOOKUP($A7,'Annex 2 Designated EHV charges'!$A:$P,12,FALSE)),"")</f>
        <v/>
      </c>
    </row>
    <row r="8" spans="1:9" x14ac:dyDescent="0.25">
      <c r="A8" s="96" t="str">
        <f t="array" ref="A8">IFERROR(INDEX('Annex 2 Designated EHV charges'!$A$10:$A$170, MATCH(0, IF(('Annex 2 Designated EHV charges'!$A$10:$A$170=""),1, COUNTIF(A$4:$A7, 'Annex 2 Designated EHV charges'!$A$10:$A$170)), 0)),"")</f>
        <v/>
      </c>
      <c r="B8" s="78" t="str">
        <f>IF($A8="","",VLOOKUP($A8,'Annex 2 Designated EHV charges'!$A:$P,2,0))</f>
        <v/>
      </c>
      <c r="C8" s="97" t="str">
        <f>IF($A8="","",VLOOKUP($A8,'Annex 2 Designated EHV charges'!$A:$P,3,0))</f>
        <v/>
      </c>
      <c r="D8" s="98" t="str">
        <f>IF($A8="","",VLOOKUP($A8,'Annex 2 Designated EHV charges'!$A:$P,7,0))</f>
        <v/>
      </c>
      <c r="E8" s="99" t="str">
        <f>IFERROR(IF(VLOOKUP($A8,'Annex 2 Designated EHV charges'!$A:$P,9,FALSE)=0,"",VLOOKUP($A8,'Annex 2 Designated EHV charges'!$A:$P,9,FALSE)),"")</f>
        <v/>
      </c>
      <c r="F8" s="100" t="str">
        <f>IFERROR(IF(VLOOKUP($A8,'Annex 2 Designated EHV charges'!$A:$P,10,FALSE)=0,"",VLOOKUP($A8,'Annex 2 Designated EHV charges'!$A:$P,10,FALSE)),"")</f>
        <v/>
      </c>
      <c r="G8" s="101" t="str">
        <f>IFERROR(IF(VLOOKUP($A8,'Annex 2 Designated EHV charges'!$A:$P,11,FALSE)=0,"",VLOOKUP($A8,'Annex 2 Designated EHV charges'!$A:$P,11,FALSE)),"")</f>
        <v/>
      </c>
      <c r="H8" s="101" t="str">
        <f>IFERROR(IF(VLOOKUP($A8,'Annex 2 Designated EHV charges'!$A:$P,12,FALSE)=0,"",VLOOKUP($A8,'Annex 2 Designated EHV charges'!$A:$P,12,FALSE)),"")</f>
        <v/>
      </c>
    </row>
    <row r="9" spans="1:9" x14ac:dyDescent="0.25">
      <c r="A9" s="96" t="str">
        <f t="array" ref="A9">IFERROR(INDEX('Annex 2 Designated EHV charges'!$A$10:$A$170, MATCH(0, IF(('Annex 2 Designated EHV charges'!$A$10:$A$170=""),1, COUNTIF(A$4:$A8, 'Annex 2 Designated EHV charges'!$A$10:$A$170)), 0)),"")</f>
        <v/>
      </c>
      <c r="B9" s="78" t="str">
        <f>IF($A9="","",VLOOKUP($A9,'Annex 2 Designated EHV charges'!$A:$P,2,0))</f>
        <v/>
      </c>
      <c r="C9" s="97" t="str">
        <f>IF($A9="","",VLOOKUP($A9,'Annex 2 Designated EHV charges'!$A:$P,3,0))</f>
        <v/>
      </c>
      <c r="D9" s="98" t="str">
        <f>IF($A9="","",VLOOKUP($A9,'Annex 2 Designated EHV charges'!$A:$P,7,0))</f>
        <v/>
      </c>
      <c r="E9" s="99" t="str">
        <f>IFERROR(IF(VLOOKUP($A9,'Annex 2 Designated EHV charges'!$A:$P,9,FALSE)=0,"",VLOOKUP($A9,'Annex 2 Designated EHV charges'!$A:$P,9,FALSE)),"")</f>
        <v/>
      </c>
      <c r="F9" s="100" t="str">
        <f>IFERROR(IF(VLOOKUP($A9,'Annex 2 Designated EHV charges'!$A:$P,10,FALSE)=0,"",VLOOKUP($A9,'Annex 2 Designated EHV charges'!$A:$P,10,FALSE)),"")</f>
        <v/>
      </c>
      <c r="G9" s="101" t="str">
        <f>IFERROR(IF(VLOOKUP($A9,'Annex 2 Designated EHV charges'!$A:$P,11,FALSE)=0,"",VLOOKUP($A9,'Annex 2 Designated EHV charges'!$A:$P,11,FALSE)),"")</f>
        <v/>
      </c>
      <c r="H9" s="101" t="str">
        <f>IFERROR(IF(VLOOKUP($A9,'Annex 2 Designated EHV charges'!$A:$P,12,FALSE)=0,"",VLOOKUP($A9,'Annex 2 Designated EHV charges'!$A:$P,12,FALSE)),"")</f>
        <v/>
      </c>
    </row>
    <row r="10" spans="1:9" x14ac:dyDescent="0.25">
      <c r="A10" s="96" t="str">
        <f t="array" ref="A10">IFERROR(INDEX('Annex 2 Designated EHV charges'!$A$10:$A$170, MATCH(0, IF(('Annex 2 Designated EHV charges'!$A$10:$A$170=""),1, COUNTIF(A$4:$A9, 'Annex 2 Designated EHV charges'!$A$10:$A$170)), 0)),"")</f>
        <v/>
      </c>
      <c r="B10" s="78" t="str">
        <f>IF($A10="","",VLOOKUP($A10,'Annex 2 Designated EHV charges'!$A:$P,2,0))</f>
        <v/>
      </c>
      <c r="C10" s="97" t="str">
        <f>IF($A10="","",VLOOKUP($A10,'Annex 2 Designated EHV charges'!$A:$P,3,0))</f>
        <v/>
      </c>
      <c r="D10" s="98" t="str">
        <f>IF($A10="","",VLOOKUP($A10,'Annex 2 Designated EHV charges'!$A:$P,7,0))</f>
        <v/>
      </c>
      <c r="E10" s="99" t="str">
        <f>IFERROR(IF(VLOOKUP($A10,'Annex 2 Designated EHV charges'!$A:$P,9,FALSE)=0,"",VLOOKUP($A10,'Annex 2 Designated EHV charges'!$A:$P,9,FALSE)),"")</f>
        <v/>
      </c>
      <c r="F10" s="100" t="str">
        <f>IFERROR(IF(VLOOKUP($A10,'Annex 2 Designated EHV charges'!$A:$P,10,FALSE)=0,"",VLOOKUP($A10,'Annex 2 Designated EHV charges'!$A:$P,10,FALSE)),"")</f>
        <v/>
      </c>
      <c r="G10" s="101" t="str">
        <f>IFERROR(IF(VLOOKUP($A10,'Annex 2 Designated EHV charges'!$A:$P,11,FALSE)=0,"",VLOOKUP($A10,'Annex 2 Designated EHV charges'!$A:$P,11,FALSE)),"")</f>
        <v/>
      </c>
      <c r="H10" s="101" t="str">
        <f>IFERROR(IF(VLOOKUP($A10,'Annex 2 Designated EHV charges'!$A:$P,12,FALSE)=0,"",VLOOKUP($A10,'Annex 2 Designated EHV charges'!$A:$P,12,FALSE)),"")</f>
        <v/>
      </c>
    </row>
    <row r="11" spans="1:9" x14ac:dyDescent="0.25">
      <c r="A11" s="96" t="str">
        <f t="array" ref="A11">IFERROR(INDEX('Annex 2 Designated EHV charges'!$A$10:$A$170, MATCH(0, IF(('Annex 2 Designated EHV charges'!$A$10:$A$170=""),1, COUNTIF(A$4:$A10, 'Annex 2 Designated EHV charges'!$A$10:$A$170)), 0)),"")</f>
        <v/>
      </c>
      <c r="B11" s="78" t="str">
        <f>IF($A11="","",VLOOKUP($A11,'Annex 2 Designated EHV charges'!$A:$P,2,0))</f>
        <v/>
      </c>
      <c r="C11" s="97" t="str">
        <f>IF($A11="","",VLOOKUP($A11,'Annex 2 Designated EHV charges'!$A:$P,3,0))</f>
        <v/>
      </c>
      <c r="D11" s="98" t="str">
        <f>IF($A11="","",VLOOKUP($A11,'Annex 2 Designated EHV charges'!$A:$P,7,0))</f>
        <v/>
      </c>
      <c r="E11" s="99" t="str">
        <f>IFERROR(IF(VLOOKUP($A11,'Annex 2 Designated EHV charges'!$A:$P,9,FALSE)=0,"",VLOOKUP($A11,'Annex 2 Designated EHV charges'!$A:$P,9,FALSE)),"")</f>
        <v/>
      </c>
      <c r="F11" s="100" t="str">
        <f>IFERROR(IF(VLOOKUP($A11,'Annex 2 Designated EHV charges'!$A:$P,10,FALSE)=0,"",VLOOKUP($A11,'Annex 2 Designated EHV charges'!$A:$P,10,FALSE)),"")</f>
        <v/>
      </c>
      <c r="G11" s="101" t="str">
        <f>IFERROR(IF(VLOOKUP($A11,'Annex 2 Designated EHV charges'!$A:$P,11,FALSE)=0,"",VLOOKUP($A11,'Annex 2 Designated EHV charges'!$A:$P,11,FALSE)),"")</f>
        <v/>
      </c>
      <c r="H11" s="101" t="str">
        <f>IFERROR(IF(VLOOKUP($A11,'Annex 2 Designated EHV charges'!$A:$P,12,FALSE)=0,"",VLOOKUP($A11,'Annex 2 Designated EHV charges'!$A:$P,12,FALSE)),"")</f>
        <v/>
      </c>
    </row>
    <row r="12" spans="1:9" x14ac:dyDescent="0.25">
      <c r="A12" s="96" t="str">
        <f t="array" ref="A12">IFERROR(INDEX('Annex 2 Designated EHV charges'!$A$10:$A$170, MATCH(0, IF(('Annex 2 Designated EHV charges'!$A$10:$A$170=""),1, COUNTIF(A$4:$A11, 'Annex 2 Designated EHV charges'!$A$10:$A$170)), 0)),"")</f>
        <v/>
      </c>
      <c r="B12" s="78" t="str">
        <f>IF($A12="","",VLOOKUP($A12,'Annex 2 Designated EHV charges'!$A:$P,2,0))</f>
        <v/>
      </c>
      <c r="C12" s="97" t="str">
        <f>IF($A12="","",VLOOKUP($A12,'Annex 2 Designated EHV charges'!$A:$P,3,0))</f>
        <v/>
      </c>
      <c r="D12" s="98" t="str">
        <f>IF($A12="","",VLOOKUP($A12,'Annex 2 Designated EHV charges'!$A:$P,7,0))</f>
        <v/>
      </c>
      <c r="E12" s="99" t="str">
        <f>IFERROR(IF(VLOOKUP($A12,'Annex 2 Designated EHV charges'!$A:$P,9,FALSE)=0,"",VLOOKUP($A12,'Annex 2 Designated EHV charges'!$A:$P,9,FALSE)),"")</f>
        <v/>
      </c>
      <c r="F12" s="100" t="str">
        <f>IFERROR(IF(VLOOKUP($A12,'Annex 2 Designated EHV charges'!$A:$P,10,FALSE)=0,"",VLOOKUP($A12,'Annex 2 Designated EHV charges'!$A:$P,10,FALSE)),"")</f>
        <v/>
      </c>
      <c r="G12" s="101" t="str">
        <f>IFERROR(IF(VLOOKUP($A12,'Annex 2 Designated EHV charges'!$A:$P,11,FALSE)=0,"",VLOOKUP($A12,'Annex 2 Designated EHV charges'!$A:$P,11,FALSE)),"")</f>
        <v/>
      </c>
      <c r="H12" s="101" t="str">
        <f>IFERROR(IF(VLOOKUP($A12,'Annex 2 Designated EHV charges'!$A:$P,12,FALSE)=0,"",VLOOKUP($A12,'Annex 2 Designated EHV charges'!$A:$P,12,FALSE)),"")</f>
        <v/>
      </c>
    </row>
    <row r="13" spans="1:9" x14ac:dyDescent="0.25">
      <c r="A13" s="96" t="str">
        <f t="array" ref="A13">IFERROR(INDEX('Annex 2 Designated EHV charges'!$A$10:$A$170, MATCH(0, IF(('Annex 2 Designated EHV charges'!$A$10:$A$170=""),1, COUNTIF(A$4:$A12, 'Annex 2 Designated EHV charges'!$A$10:$A$170)), 0)),"")</f>
        <v/>
      </c>
      <c r="B13" s="78" t="str">
        <f>IF($A13="","",VLOOKUP($A13,'Annex 2 Designated EHV charges'!$A:$P,2,0))</f>
        <v/>
      </c>
      <c r="C13" s="97" t="str">
        <f>IF($A13="","",VLOOKUP($A13,'Annex 2 Designated EHV charges'!$A:$P,3,0))</f>
        <v/>
      </c>
      <c r="D13" s="98" t="str">
        <f>IF($A13="","",VLOOKUP($A13,'Annex 2 Designated EHV charges'!$A:$P,7,0))</f>
        <v/>
      </c>
      <c r="E13" s="99" t="str">
        <f>IFERROR(IF(VLOOKUP($A13,'Annex 2 Designated EHV charges'!$A:$P,9,FALSE)=0,"",VLOOKUP($A13,'Annex 2 Designated EHV charges'!$A:$P,9,FALSE)),"")</f>
        <v/>
      </c>
      <c r="F13" s="100" t="str">
        <f>IFERROR(IF(VLOOKUP($A13,'Annex 2 Designated EHV charges'!$A:$P,10,FALSE)=0,"",VLOOKUP($A13,'Annex 2 Designated EHV charges'!$A:$P,10,FALSE)),"")</f>
        <v/>
      </c>
      <c r="G13" s="101" t="str">
        <f>IFERROR(IF(VLOOKUP($A13,'Annex 2 Designated EHV charges'!$A:$P,11,FALSE)=0,"",VLOOKUP($A13,'Annex 2 Designated EHV charges'!$A:$P,11,FALSE)),"")</f>
        <v/>
      </c>
      <c r="H13" s="101" t="str">
        <f>IFERROR(IF(VLOOKUP($A13,'Annex 2 Designated EHV charges'!$A:$P,12,FALSE)=0,"",VLOOKUP($A13,'Annex 2 Designated EHV charges'!$A:$P,12,FALSE)),"")</f>
        <v/>
      </c>
    </row>
    <row r="14" spans="1:9" x14ac:dyDescent="0.25">
      <c r="A14" s="96" t="str">
        <f t="array" ref="A14">IFERROR(INDEX('Annex 2 Designated EHV charges'!$A$10:$A$170, MATCH(0, IF(('Annex 2 Designated EHV charges'!$A$10:$A$170=""),1, COUNTIF(A$4:$A13, 'Annex 2 Designated EHV charges'!$A$10:$A$170)), 0)),"")</f>
        <v/>
      </c>
      <c r="B14" s="78" t="str">
        <f>IF($A14="","",VLOOKUP($A14,'Annex 2 Designated EHV charges'!$A:$P,2,0))</f>
        <v/>
      </c>
      <c r="C14" s="97" t="str">
        <f>IF($A14="","",VLOOKUP($A14,'Annex 2 Designated EHV charges'!$A:$P,3,0))</f>
        <v/>
      </c>
      <c r="D14" s="98" t="str">
        <f>IF($A14="","",VLOOKUP($A14,'Annex 2 Designated EHV charges'!$A:$P,7,0))</f>
        <v/>
      </c>
      <c r="E14" s="99" t="str">
        <f>IFERROR(IF(VLOOKUP($A14,'Annex 2 Designated EHV charges'!$A:$P,9,FALSE)=0,"",VLOOKUP($A14,'Annex 2 Designated EHV charges'!$A:$P,9,FALSE)),"")</f>
        <v/>
      </c>
      <c r="F14" s="100" t="str">
        <f>IFERROR(IF(VLOOKUP($A14,'Annex 2 Designated EHV charges'!$A:$P,10,FALSE)=0,"",VLOOKUP($A14,'Annex 2 Designated EHV charges'!$A:$P,10,FALSE)),"")</f>
        <v/>
      </c>
      <c r="G14" s="101" t="str">
        <f>IFERROR(IF(VLOOKUP($A14,'Annex 2 Designated EHV charges'!$A:$P,11,FALSE)=0,"",VLOOKUP($A14,'Annex 2 Designated EHV charges'!$A:$P,11,FALSE)),"")</f>
        <v/>
      </c>
      <c r="H14" s="101" t="str">
        <f>IFERROR(IF(VLOOKUP($A14,'Annex 2 Designated EHV charges'!$A:$P,12,FALSE)=0,"",VLOOKUP($A14,'Annex 2 Designated EHV charges'!$A:$P,12,FALSE)),"")</f>
        <v/>
      </c>
    </row>
    <row r="15" spans="1:9" x14ac:dyDescent="0.25">
      <c r="A15" s="96" t="str">
        <f t="array" ref="A15">IFERROR(INDEX('Annex 2 Designated EHV charges'!$A$10:$A$170, MATCH(0, IF(('Annex 2 Designated EHV charges'!$A$10:$A$170=""),1, COUNTIF(A$4:$A14, 'Annex 2 Designated EHV charges'!$A$10:$A$170)), 0)),"")</f>
        <v/>
      </c>
      <c r="B15" s="78" t="str">
        <f>IF($A15="","",VLOOKUP($A15,'Annex 2 Designated EHV charges'!$A:$P,2,0))</f>
        <v/>
      </c>
      <c r="C15" s="97" t="str">
        <f>IF($A15="","",VLOOKUP($A15,'Annex 2 Designated EHV charges'!$A:$P,3,0))</f>
        <v/>
      </c>
      <c r="D15" s="98" t="str">
        <f>IF($A15="","",VLOOKUP($A15,'Annex 2 Designated EHV charges'!$A:$P,7,0))</f>
        <v/>
      </c>
      <c r="E15" s="99" t="str">
        <f>IFERROR(IF(VLOOKUP($A15,'Annex 2 Designated EHV charges'!$A:$P,9,FALSE)=0,"",VLOOKUP($A15,'Annex 2 Designated EHV charges'!$A:$P,9,FALSE)),"")</f>
        <v/>
      </c>
      <c r="F15" s="100" t="str">
        <f>IFERROR(IF(VLOOKUP($A15,'Annex 2 Designated EHV charges'!$A:$P,10,FALSE)=0,"",VLOOKUP($A15,'Annex 2 Designated EHV charges'!$A:$P,10,FALSE)),"")</f>
        <v/>
      </c>
      <c r="G15" s="101" t="str">
        <f>IFERROR(IF(VLOOKUP($A15,'Annex 2 Designated EHV charges'!$A:$P,11,FALSE)=0,"",VLOOKUP($A15,'Annex 2 Designated EHV charges'!$A:$P,11,FALSE)),"")</f>
        <v/>
      </c>
      <c r="H15" s="101" t="str">
        <f>IFERROR(IF(VLOOKUP($A15,'Annex 2 Designated EHV charges'!$A:$P,12,FALSE)=0,"",VLOOKUP($A15,'Annex 2 Designated EHV charges'!$A:$P,12,FALSE)),"")</f>
        <v/>
      </c>
    </row>
    <row r="16" spans="1:9" x14ac:dyDescent="0.25">
      <c r="A16" s="96" t="str">
        <f t="array" ref="A16">IFERROR(INDEX('Annex 2 Designated EHV charges'!$A$10:$A$170, MATCH(0, IF(('Annex 2 Designated EHV charges'!$A$10:$A$170=""),1, COUNTIF(A$4:$A15, 'Annex 2 Designated EHV charges'!$A$10:$A$170)), 0)),"")</f>
        <v/>
      </c>
      <c r="B16" s="78" t="str">
        <f>IF($A16="","",VLOOKUP($A16,'Annex 2 Designated EHV charges'!$A:$P,2,0))</f>
        <v/>
      </c>
      <c r="C16" s="97" t="str">
        <f>IF($A16="","",VLOOKUP($A16,'Annex 2 Designated EHV charges'!$A:$P,3,0))</f>
        <v/>
      </c>
      <c r="D16" s="98" t="str">
        <f>IF($A16="","",VLOOKUP($A16,'Annex 2 Designated EHV charges'!$A:$P,7,0))</f>
        <v/>
      </c>
      <c r="E16" s="99" t="str">
        <f>IFERROR(IF(VLOOKUP($A16,'Annex 2 Designated EHV charges'!$A:$P,9,FALSE)=0,"",VLOOKUP($A16,'Annex 2 Designated EHV charges'!$A:$P,9,FALSE)),"")</f>
        <v/>
      </c>
      <c r="F16" s="100" t="str">
        <f>IFERROR(IF(VLOOKUP($A16,'Annex 2 Designated EHV charges'!$A:$P,10,FALSE)=0,"",VLOOKUP($A16,'Annex 2 Designated EHV charges'!$A:$P,10,FALSE)),"")</f>
        <v/>
      </c>
      <c r="G16" s="101" t="str">
        <f>IFERROR(IF(VLOOKUP($A16,'Annex 2 Designated EHV charges'!$A:$P,11,FALSE)=0,"",VLOOKUP($A16,'Annex 2 Designated EHV charges'!$A:$P,11,FALSE)),"")</f>
        <v/>
      </c>
      <c r="H16" s="101" t="str">
        <f>IFERROR(IF(VLOOKUP($A16,'Annex 2 Designated EHV charges'!$A:$P,12,FALSE)=0,"",VLOOKUP($A16,'Annex 2 Designated EHV charges'!$A:$P,12,FALSE)),"")</f>
        <v/>
      </c>
    </row>
    <row r="17" spans="1:8" x14ac:dyDescent="0.25">
      <c r="A17" s="96" t="str">
        <f t="array" ref="A17">IFERROR(INDEX('Annex 2 Designated EHV charges'!$A$10:$A$170, MATCH(0, IF(('Annex 2 Designated EHV charges'!$A$10:$A$170=""),1, COUNTIF(A$4:$A16, 'Annex 2 Designated EHV charges'!$A$10:$A$170)), 0)),"")</f>
        <v/>
      </c>
      <c r="B17" s="78" t="str">
        <f>IF($A17="","",VLOOKUP($A17,'Annex 2 Designated EHV charges'!$A:$P,2,0))</f>
        <v/>
      </c>
      <c r="C17" s="97" t="str">
        <f>IF($A17="","",VLOOKUP($A17,'Annex 2 Designated EHV charges'!$A:$P,3,0))</f>
        <v/>
      </c>
      <c r="D17" s="98" t="str">
        <f>IF($A17="","",VLOOKUP($A17,'Annex 2 Designated EHV charges'!$A:$P,7,0))</f>
        <v/>
      </c>
      <c r="E17" s="99" t="str">
        <f>IFERROR(IF(VLOOKUP($A17,'Annex 2 Designated EHV charges'!$A:$P,9,FALSE)=0,"",VLOOKUP($A17,'Annex 2 Designated EHV charges'!$A:$P,9,FALSE)),"")</f>
        <v/>
      </c>
      <c r="F17" s="100" t="str">
        <f>IFERROR(IF(VLOOKUP($A17,'Annex 2 Designated EHV charges'!$A:$P,10,FALSE)=0,"",VLOOKUP($A17,'Annex 2 Designated EHV charges'!$A:$P,10,FALSE)),"")</f>
        <v/>
      </c>
      <c r="G17" s="101" t="str">
        <f>IFERROR(IF(VLOOKUP($A17,'Annex 2 Designated EHV charges'!$A:$P,11,FALSE)=0,"",VLOOKUP($A17,'Annex 2 Designated EHV charges'!$A:$P,11,FALSE)),"")</f>
        <v/>
      </c>
      <c r="H17" s="101" t="str">
        <f>IFERROR(IF(VLOOKUP($A17,'Annex 2 Designated EHV charges'!$A:$P,12,FALSE)=0,"",VLOOKUP($A17,'Annex 2 Designated EHV charges'!$A:$P,12,FALSE)),"")</f>
        <v/>
      </c>
    </row>
    <row r="18" spans="1:8" x14ac:dyDescent="0.25">
      <c r="A18" s="96" t="str">
        <f t="array" ref="A18">IFERROR(INDEX('Annex 2 Designated EHV charges'!$A$10:$A$170, MATCH(0, IF(('Annex 2 Designated EHV charges'!$A$10:$A$170=""),1, COUNTIF(A$4:$A17, 'Annex 2 Designated EHV charges'!$A$10:$A$170)), 0)),"")</f>
        <v/>
      </c>
      <c r="B18" s="78" t="str">
        <f>IF($A18="","",VLOOKUP($A18,'Annex 2 Designated EHV charges'!$A:$P,2,0))</f>
        <v/>
      </c>
      <c r="C18" s="97" t="str">
        <f>IF($A18="","",VLOOKUP($A18,'Annex 2 Designated EHV charges'!$A:$P,3,0))</f>
        <v/>
      </c>
      <c r="D18" s="98" t="str">
        <f>IF($A18="","",VLOOKUP($A18,'Annex 2 Designated EHV charges'!$A:$P,7,0))</f>
        <v/>
      </c>
      <c r="E18" s="99" t="str">
        <f>IFERROR(IF(VLOOKUP($A18,'Annex 2 Designated EHV charges'!$A:$P,9,FALSE)=0,"",VLOOKUP($A18,'Annex 2 Designated EHV charges'!$A:$P,9,FALSE)),"")</f>
        <v/>
      </c>
      <c r="F18" s="100" t="str">
        <f>IFERROR(IF(VLOOKUP($A18,'Annex 2 Designated EHV charges'!$A:$P,10,FALSE)=0,"",VLOOKUP($A18,'Annex 2 Designated EHV charges'!$A:$P,10,FALSE)),"")</f>
        <v/>
      </c>
      <c r="G18" s="101" t="str">
        <f>IFERROR(IF(VLOOKUP($A18,'Annex 2 Designated EHV charges'!$A:$P,11,FALSE)=0,"",VLOOKUP($A18,'Annex 2 Designated EHV charges'!$A:$P,11,FALSE)),"")</f>
        <v/>
      </c>
      <c r="H18" s="101" t="str">
        <f>IFERROR(IF(VLOOKUP($A18,'Annex 2 Designated EHV charges'!$A:$P,12,FALSE)=0,"",VLOOKUP($A18,'Annex 2 Designated EHV charges'!$A:$P,12,FALSE)),"")</f>
        <v/>
      </c>
    </row>
    <row r="19" spans="1:8" x14ac:dyDescent="0.25">
      <c r="A19" s="96" t="str">
        <f t="array" ref="A19">IFERROR(INDEX('Annex 2 Designated EHV charges'!$A$10:$A$170, MATCH(0, IF(('Annex 2 Designated EHV charges'!$A$10:$A$170=""),1, COUNTIF(A$4:$A18, 'Annex 2 Designated EHV charges'!$A$10:$A$170)), 0)),"")</f>
        <v/>
      </c>
      <c r="B19" s="78" t="str">
        <f>IF($A19="","",VLOOKUP($A19,'Annex 2 Designated EHV charges'!$A:$P,2,0))</f>
        <v/>
      </c>
      <c r="C19" s="97" t="str">
        <f>IF($A19="","",VLOOKUP($A19,'Annex 2 Designated EHV charges'!$A:$P,3,0))</f>
        <v/>
      </c>
      <c r="D19" s="98" t="str">
        <f>IF($A19="","",VLOOKUP($A19,'Annex 2 Designated EHV charges'!$A:$P,7,0))</f>
        <v/>
      </c>
      <c r="E19" s="99" t="str">
        <f>IFERROR(IF(VLOOKUP($A19,'Annex 2 Designated EHV charges'!$A:$P,9,FALSE)=0,"",VLOOKUP($A19,'Annex 2 Designated EHV charges'!$A:$P,9,FALSE)),"")</f>
        <v/>
      </c>
      <c r="F19" s="100" t="str">
        <f>IFERROR(IF(VLOOKUP($A19,'Annex 2 Designated EHV charges'!$A:$P,10,FALSE)=0,"",VLOOKUP($A19,'Annex 2 Designated EHV charges'!$A:$P,10,FALSE)),"")</f>
        <v/>
      </c>
      <c r="G19" s="101" t="str">
        <f>IFERROR(IF(VLOOKUP($A19,'Annex 2 Designated EHV charges'!$A:$P,11,FALSE)=0,"",VLOOKUP($A19,'Annex 2 Designated EHV charges'!$A:$P,11,FALSE)),"")</f>
        <v/>
      </c>
      <c r="H19" s="101" t="str">
        <f>IFERROR(IF(VLOOKUP($A19,'Annex 2 Designated EHV charges'!$A:$P,12,FALSE)=0,"",VLOOKUP($A19,'Annex 2 Designated EHV charges'!$A:$P,12,FALSE)),"")</f>
        <v/>
      </c>
    </row>
    <row r="20" spans="1:8" x14ac:dyDescent="0.25">
      <c r="A20" s="96" t="str">
        <f t="array" ref="A20">IFERROR(INDEX('Annex 2 Designated EHV charges'!$A$10:$A$170, MATCH(0, IF(('Annex 2 Designated EHV charges'!$A$10:$A$170=""),1, COUNTIF(A$4:$A19, 'Annex 2 Designated EHV charges'!$A$10:$A$170)), 0)),"")</f>
        <v/>
      </c>
      <c r="B20" s="78" t="str">
        <f>IF($A20="","",VLOOKUP($A20,'Annex 2 Designated EHV charges'!$A:$P,2,0))</f>
        <v/>
      </c>
      <c r="C20" s="97" t="str">
        <f>IF($A20="","",VLOOKUP($A20,'Annex 2 Designated EHV charges'!$A:$P,3,0))</f>
        <v/>
      </c>
      <c r="D20" s="98" t="str">
        <f>IF($A20="","",VLOOKUP($A20,'Annex 2 Designated EHV charges'!$A:$P,7,0))</f>
        <v/>
      </c>
      <c r="E20" s="99" t="str">
        <f>IFERROR(IF(VLOOKUP($A20,'Annex 2 Designated EHV charges'!$A:$P,9,FALSE)=0,"",VLOOKUP($A20,'Annex 2 Designated EHV charges'!$A:$P,9,FALSE)),"")</f>
        <v/>
      </c>
      <c r="F20" s="100" t="str">
        <f>IFERROR(IF(VLOOKUP($A20,'Annex 2 Designated EHV charges'!$A:$P,10,FALSE)=0,"",VLOOKUP($A20,'Annex 2 Designated EHV charges'!$A:$P,10,FALSE)),"")</f>
        <v/>
      </c>
      <c r="G20" s="101" t="str">
        <f>IFERROR(IF(VLOOKUP($A20,'Annex 2 Designated EHV charges'!$A:$P,11,FALSE)=0,"",VLOOKUP($A20,'Annex 2 Designated EHV charges'!$A:$P,11,FALSE)),"")</f>
        <v/>
      </c>
      <c r="H20" s="101" t="str">
        <f>IFERROR(IF(VLOOKUP($A20,'Annex 2 Designated EHV charges'!$A:$P,12,FALSE)=0,"",VLOOKUP($A20,'Annex 2 Designated EHV charges'!$A:$P,12,FALSE)),"")</f>
        <v/>
      </c>
    </row>
    <row r="21" spans="1:8" x14ac:dyDescent="0.25">
      <c r="A21" s="96" t="str">
        <f t="array" ref="A21">IFERROR(INDEX('Annex 2 Designated EHV charges'!$A$10:$A$170, MATCH(0, IF(('Annex 2 Designated EHV charges'!$A$10:$A$170=""),1, COUNTIF(A$4:$A20, 'Annex 2 Designated EHV charges'!$A$10:$A$170)), 0)),"")</f>
        <v/>
      </c>
      <c r="B21" s="78" t="str">
        <f>IF($A21="","",VLOOKUP($A21,'Annex 2 Designated EHV charges'!$A:$P,2,0))</f>
        <v/>
      </c>
      <c r="C21" s="97" t="str">
        <f>IF($A21="","",VLOOKUP($A21,'Annex 2 Designated EHV charges'!$A:$P,3,0))</f>
        <v/>
      </c>
      <c r="D21" s="98" t="str">
        <f>IF($A21="","",VLOOKUP($A21,'Annex 2 Designated EHV charges'!$A:$P,7,0))</f>
        <v/>
      </c>
      <c r="E21" s="99" t="str">
        <f>IFERROR(IF(VLOOKUP($A21,'Annex 2 Designated EHV charges'!$A:$P,9,FALSE)=0,"",VLOOKUP($A21,'Annex 2 Designated EHV charges'!$A:$P,9,FALSE)),"")</f>
        <v/>
      </c>
      <c r="F21" s="100" t="str">
        <f>IFERROR(IF(VLOOKUP($A21,'Annex 2 Designated EHV charges'!$A:$P,10,FALSE)=0,"",VLOOKUP($A21,'Annex 2 Designated EHV charges'!$A:$P,10,FALSE)),"")</f>
        <v/>
      </c>
      <c r="G21" s="101" t="str">
        <f>IFERROR(IF(VLOOKUP($A21,'Annex 2 Designated EHV charges'!$A:$P,11,FALSE)=0,"",VLOOKUP($A21,'Annex 2 Designated EHV charges'!$A:$P,11,FALSE)),"")</f>
        <v/>
      </c>
      <c r="H21" s="101" t="str">
        <f>IFERROR(IF(VLOOKUP($A21,'Annex 2 Designated EHV charges'!$A:$P,12,FALSE)=0,"",VLOOKUP($A21,'Annex 2 Designated EHV charges'!$A:$P,12,FALSE)),"")</f>
        <v/>
      </c>
    </row>
    <row r="22" spans="1:8" x14ac:dyDescent="0.25">
      <c r="A22" s="96" t="str">
        <f t="array" ref="A22">IFERROR(INDEX('Annex 2 Designated EHV charges'!$A$10:$A$170, MATCH(0, IF(('Annex 2 Designated EHV charges'!$A$10:$A$170=""),1, COUNTIF(A$4:$A21, 'Annex 2 Designated EHV charges'!$A$10:$A$170)), 0)),"")</f>
        <v/>
      </c>
      <c r="B22" s="78" t="str">
        <f>IF($A22="","",VLOOKUP($A22,'Annex 2 Designated EHV charges'!$A:$P,2,0))</f>
        <v/>
      </c>
      <c r="C22" s="97" t="str">
        <f>IF($A22="","",VLOOKUP($A22,'Annex 2 Designated EHV charges'!$A:$P,3,0))</f>
        <v/>
      </c>
      <c r="D22" s="98" t="str">
        <f>IF($A22="","",VLOOKUP($A22,'Annex 2 Designated EHV charges'!$A:$P,7,0))</f>
        <v/>
      </c>
      <c r="E22" s="99" t="str">
        <f>IFERROR(IF(VLOOKUP($A22,'Annex 2 Designated EHV charges'!$A:$P,9,FALSE)=0,"",VLOOKUP($A22,'Annex 2 Designated EHV charges'!$A:$P,9,FALSE)),"")</f>
        <v/>
      </c>
      <c r="F22" s="100" t="str">
        <f>IFERROR(IF(VLOOKUP($A22,'Annex 2 Designated EHV charges'!$A:$P,10,FALSE)=0,"",VLOOKUP($A22,'Annex 2 Designated EHV charges'!$A:$P,10,FALSE)),"")</f>
        <v/>
      </c>
      <c r="G22" s="101" t="str">
        <f>IFERROR(IF(VLOOKUP($A22,'Annex 2 Designated EHV charges'!$A:$P,11,FALSE)=0,"",VLOOKUP($A22,'Annex 2 Designated EHV charges'!$A:$P,11,FALSE)),"")</f>
        <v/>
      </c>
      <c r="H22" s="101" t="str">
        <f>IFERROR(IF(VLOOKUP($A22,'Annex 2 Designated EHV charges'!$A:$P,12,FALSE)=0,"",VLOOKUP($A22,'Annex 2 Designated EHV charges'!$A:$P,12,FALSE)),"")</f>
        <v/>
      </c>
    </row>
    <row r="23" spans="1:8" x14ac:dyDescent="0.25">
      <c r="A23" s="96" t="str">
        <f t="array" ref="A23">IFERROR(INDEX('Annex 2 Designated EHV charges'!$A$10:$A$170, MATCH(0, IF(('Annex 2 Designated EHV charges'!$A$10:$A$170=""),1, COUNTIF(A$4:$A22, 'Annex 2 Designated EHV charges'!$A$10:$A$170)), 0)),"")</f>
        <v/>
      </c>
      <c r="B23" s="78" t="str">
        <f>IF($A23="","",VLOOKUP($A23,'Annex 2 Designated EHV charges'!$A:$P,2,0))</f>
        <v/>
      </c>
      <c r="C23" s="97" t="str">
        <f>IF($A23="","",VLOOKUP($A23,'Annex 2 Designated EHV charges'!$A:$P,3,0))</f>
        <v/>
      </c>
      <c r="D23" s="98" t="str">
        <f>IF($A23="","",VLOOKUP($A23,'Annex 2 Designated EHV charges'!$A:$P,7,0))</f>
        <v/>
      </c>
      <c r="E23" s="99" t="str">
        <f>IFERROR(IF(VLOOKUP($A23,'Annex 2 Designated EHV charges'!$A:$P,9,FALSE)=0,"",VLOOKUP($A23,'Annex 2 Designated EHV charges'!$A:$P,9,FALSE)),"")</f>
        <v/>
      </c>
      <c r="F23" s="100" t="str">
        <f>IFERROR(IF(VLOOKUP($A23,'Annex 2 Designated EHV charges'!$A:$P,10,FALSE)=0,"",VLOOKUP($A23,'Annex 2 Designated EHV charges'!$A:$P,10,FALSE)),"")</f>
        <v/>
      </c>
      <c r="G23" s="101" t="str">
        <f>IFERROR(IF(VLOOKUP($A23,'Annex 2 Designated EHV charges'!$A:$P,11,FALSE)=0,"",VLOOKUP($A23,'Annex 2 Designated EHV charges'!$A:$P,11,FALSE)),"")</f>
        <v/>
      </c>
      <c r="H23" s="101" t="str">
        <f>IFERROR(IF(VLOOKUP($A23,'Annex 2 Designated EHV charges'!$A:$P,12,FALSE)=0,"",VLOOKUP($A23,'Annex 2 Designated EHV charges'!$A:$P,12,FALSE)),"")</f>
        <v/>
      </c>
    </row>
    <row r="24" spans="1:8" x14ac:dyDescent="0.25">
      <c r="A24" s="96" t="str">
        <f t="array" ref="A24">IFERROR(INDEX('Annex 2 Designated EHV charges'!$A$10:$A$170, MATCH(0, IF(('Annex 2 Designated EHV charges'!$A$10:$A$170=""),1, COUNTIF(A$4:$A23, 'Annex 2 Designated EHV charges'!$A$10:$A$170)), 0)),"")</f>
        <v/>
      </c>
      <c r="B24" s="78" t="str">
        <f>IF($A24="","",VLOOKUP($A24,'Annex 2 Designated EHV charges'!$A:$P,2,0))</f>
        <v/>
      </c>
      <c r="C24" s="97" t="str">
        <f>IF($A24="","",VLOOKUP($A24,'Annex 2 Designated EHV charges'!$A:$P,3,0))</f>
        <v/>
      </c>
      <c r="D24" s="98" t="str">
        <f>IF($A24="","",VLOOKUP($A24,'Annex 2 Designated EHV charges'!$A:$P,7,0))</f>
        <v/>
      </c>
      <c r="E24" s="99" t="str">
        <f>IFERROR(IF(VLOOKUP($A24,'Annex 2 Designated EHV charges'!$A:$P,9,FALSE)=0,"",VLOOKUP($A24,'Annex 2 Designated EHV charges'!$A:$P,9,FALSE)),"")</f>
        <v/>
      </c>
      <c r="F24" s="100" t="str">
        <f>IFERROR(IF(VLOOKUP($A24,'Annex 2 Designated EHV charges'!$A:$P,10,FALSE)=0,"",VLOOKUP($A24,'Annex 2 Designated EHV charges'!$A:$P,10,FALSE)),"")</f>
        <v/>
      </c>
      <c r="G24" s="101" t="str">
        <f>IFERROR(IF(VLOOKUP($A24,'Annex 2 Designated EHV charges'!$A:$P,11,FALSE)=0,"",VLOOKUP($A24,'Annex 2 Designated EHV charges'!$A:$P,11,FALSE)),"")</f>
        <v/>
      </c>
      <c r="H24" s="101" t="str">
        <f>IFERROR(IF(VLOOKUP($A24,'Annex 2 Designated EHV charges'!$A:$P,12,FALSE)=0,"",VLOOKUP($A24,'Annex 2 Designated EHV charges'!$A:$P,12,FALSE)),"")</f>
        <v/>
      </c>
    </row>
    <row r="25" spans="1:8" x14ac:dyDescent="0.25">
      <c r="A25" s="96" t="str">
        <f t="array" ref="A25">IFERROR(INDEX('Annex 2 Designated EHV charges'!$A$10:$A$170, MATCH(0, IF(('Annex 2 Designated EHV charges'!$A$10:$A$170=""),1, COUNTIF(A$4:$A24, 'Annex 2 Designated EHV charges'!$A$10:$A$170)), 0)),"")</f>
        <v/>
      </c>
      <c r="B25" s="78" t="str">
        <f>IF($A25="","",VLOOKUP($A25,'Annex 2 Designated EHV charges'!$A:$P,2,0))</f>
        <v/>
      </c>
      <c r="C25" s="97" t="str">
        <f>IF($A25="","",VLOOKUP($A25,'Annex 2 Designated EHV charges'!$A:$P,3,0))</f>
        <v/>
      </c>
      <c r="D25" s="98" t="str">
        <f>IF($A25="","",VLOOKUP($A25,'Annex 2 Designated EHV charges'!$A:$P,7,0))</f>
        <v/>
      </c>
      <c r="E25" s="99" t="str">
        <f>IFERROR(IF(VLOOKUP($A25,'Annex 2 Designated EHV charges'!$A:$P,9,FALSE)=0,"",VLOOKUP($A25,'Annex 2 Designated EHV charges'!$A:$P,9,FALSE)),"")</f>
        <v/>
      </c>
      <c r="F25" s="100" t="str">
        <f>IFERROR(IF(VLOOKUP($A25,'Annex 2 Designated EHV charges'!$A:$P,10,FALSE)=0,"",VLOOKUP($A25,'Annex 2 Designated EHV charges'!$A:$P,10,FALSE)),"")</f>
        <v/>
      </c>
      <c r="G25" s="101" t="str">
        <f>IFERROR(IF(VLOOKUP($A25,'Annex 2 Designated EHV charges'!$A:$P,11,FALSE)=0,"",VLOOKUP($A25,'Annex 2 Designated EHV charges'!$A:$P,11,FALSE)),"")</f>
        <v/>
      </c>
      <c r="H25" s="101" t="str">
        <f>IFERROR(IF(VLOOKUP($A25,'Annex 2 Designated EHV charges'!$A:$P,12,FALSE)=0,"",VLOOKUP($A25,'Annex 2 Designated EHV charges'!$A:$P,12,FALSE)),"")</f>
        <v/>
      </c>
    </row>
    <row r="26" spans="1:8" x14ac:dyDescent="0.25">
      <c r="A26" s="96" t="str">
        <f t="array" ref="A26">IFERROR(INDEX('Annex 2 Designated EHV charges'!$A$10:$A$170, MATCH(0, IF(('Annex 2 Designated EHV charges'!$A$10:$A$170=""),1, COUNTIF(A$4:$A25, 'Annex 2 Designated EHV charges'!$A$10:$A$170)), 0)),"")</f>
        <v/>
      </c>
      <c r="B26" s="78" t="str">
        <f>IF($A26="","",VLOOKUP($A26,'Annex 2 Designated EHV charges'!$A:$P,2,0))</f>
        <v/>
      </c>
      <c r="C26" s="97" t="str">
        <f>IF($A26="","",VLOOKUP($A26,'Annex 2 Designated EHV charges'!$A:$P,3,0))</f>
        <v/>
      </c>
      <c r="D26" s="98" t="str">
        <f>IF($A26="","",VLOOKUP($A26,'Annex 2 Designated EHV charges'!$A:$P,7,0))</f>
        <v/>
      </c>
      <c r="E26" s="99" t="str">
        <f>IFERROR(IF(VLOOKUP($A26,'Annex 2 Designated EHV charges'!$A:$P,9,FALSE)=0,"",VLOOKUP($A26,'Annex 2 Designated EHV charges'!$A:$P,9,FALSE)),"")</f>
        <v/>
      </c>
      <c r="F26" s="100" t="str">
        <f>IFERROR(IF(VLOOKUP($A26,'Annex 2 Designated EHV charges'!$A:$P,10,FALSE)=0,"",VLOOKUP($A26,'Annex 2 Designated EHV charges'!$A:$P,10,FALSE)),"")</f>
        <v/>
      </c>
      <c r="G26" s="101" t="str">
        <f>IFERROR(IF(VLOOKUP($A26,'Annex 2 Designated EHV charges'!$A:$P,11,FALSE)=0,"",VLOOKUP($A26,'Annex 2 Designated EHV charges'!$A:$P,11,FALSE)),"")</f>
        <v/>
      </c>
      <c r="H26" s="101" t="str">
        <f>IFERROR(IF(VLOOKUP($A26,'Annex 2 Designated EHV charges'!$A:$P,12,FALSE)=0,"",VLOOKUP($A26,'Annex 2 Designated EHV charges'!$A:$P,12,FALSE)),"")</f>
        <v/>
      </c>
    </row>
    <row r="27" spans="1:8" x14ac:dyDescent="0.25">
      <c r="A27" s="96" t="str">
        <f t="array" ref="A27">IFERROR(INDEX('Annex 2 Designated EHV charges'!$A$10:$A$170, MATCH(0, IF(('Annex 2 Designated EHV charges'!$A$10:$A$170=""),1, COUNTIF(A$4:$A26, 'Annex 2 Designated EHV charges'!$A$10:$A$170)), 0)),"")</f>
        <v/>
      </c>
      <c r="B27" s="78" t="str">
        <f>IF($A27="","",VLOOKUP($A27,'Annex 2 Designated EHV charges'!$A:$P,2,0))</f>
        <v/>
      </c>
      <c r="C27" s="97" t="str">
        <f>IF($A27="","",VLOOKUP($A27,'Annex 2 Designated EHV charges'!$A:$P,3,0))</f>
        <v/>
      </c>
      <c r="D27" s="98" t="str">
        <f>IF($A27="","",VLOOKUP($A27,'Annex 2 Designated EHV charges'!$A:$P,7,0))</f>
        <v/>
      </c>
      <c r="E27" s="99" t="str">
        <f>IFERROR(IF(VLOOKUP($A27,'Annex 2 Designated EHV charges'!$A:$P,9,FALSE)=0,"",VLOOKUP($A27,'Annex 2 Designated EHV charges'!$A:$P,9,FALSE)),"")</f>
        <v/>
      </c>
      <c r="F27" s="100" t="str">
        <f>IFERROR(IF(VLOOKUP($A27,'Annex 2 Designated EHV charges'!$A:$P,10,FALSE)=0,"",VLOOKUP($A27,'Annex 2 Designated EHV charges'!$A:$P,10,FALSE)),"")</f>
        <v/>
      </c>
      <c r="G27" s="101" t="str">
        <f>IFERROR(IF(VLOOKUP($A27,'Annex 2 Designated EHV charges'!$A:$P,11,FALSE)=0,"",VLOOKUP($A27,'Annex 2 Designated EHV charges'!$A:$P,11,FALSE)),"")</f>
        <v/>
      </c>
      <c r="H27" s="101" t="str">
        <f>IFERROR(IF(VLOOKUP($A27,'Annex 2 Designated EHV charges'!$A:$P,12,FALSE)=0,"",VLOOKUP($A27,'Annex 2 Designated EHV charges'!$A:$P,12,FALSE)),"")</f>
        <v/>
      </c>
    </row>
    <row r="28" spans="1:8" x14ac:dyDescent="0.25">
      <c r="A28" s="96" t="str">
        <f t="array" ref="A28">IFERROR(INDEX('Annex 2 Designated EHV charges'!$A$10:$A$170, MATCH(0, IF(('Annex 2 Designated EHV charges'!$A$10:$A$170=""),1, COUNTIF(A$4:$A27, 'Annex 2 Designated EHV charges'!$A$10:$A$170)), 0)),"")</f>
        <v/>
      </c>
      <c r="B28" s="78" t="str">
        <f>IF($A28="","",VLOOKUP($A28,'Annex 2 Designated EHV charges'!$A:$P,2,0))</f>
        <v/>
      </c>
      <c r="C28" s="97" t="str">
        <f>IF($A28="","",VLOOKUP($A28,'Annex 2 Designated EHV charges'!$A:$P,3,0))</f>
        <v/>
      </c>
      <c r="D28" s="98" t="str">
        <f>IF($A28="","",VLOOKUP($A28,'Annex 2 Designated EHV charges'!$A:$P,7,0))</f>
        <v/>
      </c>
      <c r="E28" s="99" t="str">
        <f>IFERROR(IF(VLOOKUP($A28,'Annex 2 Designated EHV charges'!$A:$P,9,FALSE)=0,"",VLOOKUP($A28,'Annex 2 Designated EHV charges'!$A:$P,9,FALSE)),"")</f>
        <v/>
      </c>
      <c r="F28" s="100" t="str">
        <f>IFERROR(IF(VLOOKUP($A28,'Annex 2 Designated EHV charges'!$A:$P,10,FALSE)=0,"",VLOOKUP($A28,'Annex 2 Designated EHV charges'!$A:$P,10,FALSE)),"")</f>
        <v/>
      </c>
      <c r="G28" s="101" t="str">
        <f>IFERROR(IF(VLOOKUP($A28,'Annex 2 Designated EHV charges'!$A:$P,11,FALSE)=0,"",VLOOKUP($A28,'Annex 2 Designated EHV charges'!$A:$P,11,FALSE)),"")</f>
        <v/>
      </c>
      <c r="H28" s="101" t="str">
        <f>IFERROR(IF(VLOOKUP($A28,'Annex 2 Designated EHV charges'!$A:$P,12,FALSE)=0,"",VLOOKUP($A28,'Annex 2 Designated EHV charges'!$A:$P,12,FALSE)),"")</f>
        <v/>
      </c>
    </row>
    <row r="29" spans="1:8" x14ac:dyDescent="0.25">
      <c r="A29" s="96" t="str">
        <f t="array" ref="A29">IFERROR(INDEX('Annex 2 Designated EHV charges'!$A$10:$A$170, MATCH(0, IF(('Annex 2 Designated EHV charges'!$A$10:$A$170=""),1, COUNTIF(A$4:$A28, 'Annex 2 Designated EHV charges'!$A$10:$A$170)), 0)),"")</f>
        <v/>
      </c>
      <c r="B29" s="78" t="str">
        <f>IF($A29="","",VLOOKUP($A29,'Annex 2 Designated EHV charges'!$A:$P,2,0))</f>
        <v/>
      </c>
      <c r="C29" s="97" t="str">
        <f>IF($A29="","",VLOOKUP($A29,'Annex 2 Designated EHV charges'!$A:$P,3,0))</f>
        <v/>
      </c>
      <c r="D29" s="98" t="str">
        <f>IF($A29="","",VLOOKUP($A29,'Annex 2 Designated EHV charges'!$A:$P,7,0))</f>
        <v/>
      </c>
      <c r="E29" s="99" t="str">
        <f>IFERROR(IF(VLOOKUP($A29,'Annex 2 Designated EHV charges'!$A:$P,9,FALSE)=0,"",VLOOKUP($A29,'Annex 2 Designated EHV charges'!$A:$P,9,FALSE)),"")</f>
        <v/>
      </c>
      <c r="F29" s="100" t="str">
        <f>IFERROR(IF(VLOOKUP($A29,'Annex 2 Designated EHV charges'!$A:$P,10,FALSE)=0,"",VLOOKUP($A29,'Annex 2 Designated EHV charges'!$A:$P,10,FALSE)),"")</f>
        <v/>
      </c>
      <c r="G29" s="101" t="str">
        <f>IFERROR(IF(VLOOKUP($A29,'Annex 2 Designated EHV charges'!$A:$P,11,FALSE)=0,"",VLOOKUP($A29,'Annex 2 Designated EHV charges'!$A:$P,11,FALSE)),"")</f>
        <v/>
      </c>
      <c r="H29" s="101" t="str">
        <f>IFERROR(IF(VLOOKUP($A29,'Annex 2 Designated EHV charges'!$A:$P,12,FALSE)=0,"",VLOOKUP($A29,'Annex 2 Designated EHV charges'!$A:$P,12,FALSE)),"")</f>
        <v/>
      </c>
    </row>
    <row r="30" spans="1:8" x14ac:dyDescent="0.25">
      <c r="A30" s="96" t="str">
        <f t="array" ref="A30">IFERROR(INDEX('Annex 2 Designated EHV charges'!$A$10:$A$170, MATCH(0, IF(('Annex 2 Designated EHV charges'!$A$10:$A$170=""),1, COUNTIF(A$4:$A29, 'Annex 2 Designated EHV charges'!$A$10:$A$170)), 0)),"")</f>
        <v/>
      </c>
      <c r="B30" s="78" t="str">
        <f>IF($A30="","",VLOOKUP($A30,'Annex 2 Designated EHV charges'!$A:$P,2,0))</f>
        <v/>
      </c>
      <c r="C30" s="97" t="str">
        <f>IF($A30="","",VLOOKUP($A30,'Annex 2 Designated EHV charges'!$A:$P,3,0))</f>
        <v/>
      </c>
      <c r="D30" s="98" t="str">
        <f>IF($A30="","",VLOOKUP($A30,'Annex 2 Designated EHV charges'!$A:$P,7,0))</f>
        <v/>
      </c>
      <c r="E30" s="99" t="str">
        <f>IFERROR(IF(VLOOKUP($A30,'Annex 2 Designated EHV charges'!$A:$P,9,FALSE)=0,"",VLOOKUP($A30,'Annex 2 Designated EHV charges'!$A:$P,9,FALSE)),"")</f>
        <v/>
      </c>
      <c r="F30" s="100" t="str">
        <f>IFERROR(IF(VLOOKUP($A30,'Annex 2 Designated EHV charges'!$A:$P,10,FALSE)=0,"",VLOOKUP($A30,'Annex 2 Designated EHV charges'!$A:$P,10,FALSE)),"")</f>
        <v/>
      </c>
      <c r="G30" s="101" t="str">
        <f>IFERROR(IF(VLOOKUP($A30,'Annex 2 Designated EHV charges'!$A:$P,11,FALSE)=0,"",VLOOKUP($A30,'Annex 2 Designated EHV charges'!$A:$P,11,FALSE)),"")</f>
        <v/>
      </c>
      <c r="H30" s="101" t="str">
        <f>IFERROR(IF(VLOOKUP($A30,'Annex 2 Designated EHV charges'!$A:$P,12,FALSE)=0,"",VLOOKUP($A30,'Annex 2 Designated EHV charges'!$A:$P,12,FALSE)),"")</f>
        <v/>
      </c>
    </row>
    <row r="31" spans="1:8" x14ac:dyDescent="0.25">
      <c r="A31" s="96" t="str">
        <f t="array" ref="A31">IFERROR(INDEX('Annex 2 Designated EHV charges'!$A$10:$A$170, MATCH(0, IF(('Annex 2 Designated EHV charges'!$A$10:$A$170=""),1, COUNTIF(A$4:$A30, 'Annex 2 Designated EHV charges'!$A$10:$A$170)), 0)),"")</f>
        <v/>
      </c>
      <c r="B31" s="78" t="str">
        <f>IF($A31="","",VLOOKUP($A31,'Annex 2 Designated EHV charges'!$A:$P,2,0))</f>
        <v/>
      </c>
      <c r="C31" s="97" t="str">
        <f>IF($A31="","",VLOOKUP($A31,'Annex 2 Designated EHV charges'!$A:$P,3,0))</f>
        <v/>
      </c>
      <c r="D31" s="98" t="str">
        <f>IF($A31="","",VLOOKUP($A31,'Annex 2 Designated EHV charges'!$A:$P,7,0))</f>
        <v/>
      </c>
      <c r="E31" s="99" t="str">
        <f>IFERROR(IF(VLOOKUP($A31,'Annex 2 Designated EHV charges'!$A:$P,9,FALSE)=0,"",VLOOKUP($A31,'Annex 2 Designated EHV charges'!$A:$P,9,FALSE)),"")</f>
        <v/>
      </c>
      <c r="F31" s="100" t="str">
        <f>IFERROR(IF(VLOOKUP($A31,'Annex 2 Designated EHV charges'!$A:$P,10,FALSE)=0,"",VLOOKUP($A31,'Annex 2 Designated EHV charges'!$A:$P,10,FALSE)),"")</f>
        <v/>
      </c>
      <c r="G31" s="101" t="str">
        <f>IFERROR(IF(VLOOKUP($A31,'Annex 2 Designated EHV charges'!$A:$P,11,FALSE)=0,"",VLOOKUP($A31,'Annex 2 Designated EHV charges'!$A:$P,11,FALSE)),"")</f>
        <v/>
      </c>
      <c r="H31" s="101" t="str">
        <f>IFERROR(IF(VLOOKUP($A31,'Annex 2 Designated EHV charges'!$A:$P,12,FALSE)=0,"",VLOOKUP($A31,'Annex 2 Designated EHV charges'!$A:$P,12,FALSE)),"")</f>
        <v/>
      </c>
    </row>
    <row r="32" spans="1:8" x14ac:dyDescent="0.25">
      <c r="A32" s="96" t="str">
        <f t="array" ref="A32">IFERROR(INDEX('Annex 2 Designated EHV charges'!$A$10:$A$170, MATCH(0, IF(('Annex 2 Designated EHV charges'!$A$10:$A$170=""),1, COUNTIF(A$4:$A31, 'Annex 2 Designated EHV charges'!$A$10:$A$170)), 0)),"")</f>
        <v/>
      </c>
      <c r="B32" s="78" t="str">
        <f>IF($A32="","",VLOOKUP($A32,'Annex 2 Designated EHV charges'!$A:$P,2,0))</f>
        <v/>
      </c>
      <c r="C32" s="97" t="str">
        <f>IF($A32="","",VLOOKUP($A32,'Annex 2 Designated EHV charges'!$A:$P,3,0))</f>
        <v/>
      </c>
      <c r="D32" s="98" t="str">
        <f>IF($A32="","",VLOOKUP($A32,'Annex 2 Designated EHV charges'!$A:$P,7,0))</f>
        <v/>
      </c>
      <c r="E32" s="99" t="str">
        <f>IFERROR(IF(VLOOKUP($A32,'Annex 2 Designated EHV charges'!$A:$P,9,FALSE)=0,"",VLOOKUP($A32,'Annex 2 Designated EHV charges'!$A:$P,9,FALSE)),"")</f>
        <v/>
      </c>
      <c r="F32" s="100" t="str">
        <f>IFERROR(IF(VLOOKUP($A32,'Annex 2 Designated EHV charges'!$A:$P,10,FALSE)=0,"",VLOOKUP($A32,'Annex 2 Designated EHV charges'!$A:$P,10,FALSE)),"")</f>
        <v/>
      </c>
      <c r="G32" s="101" t="str">
        <f>IFERROR(IF(VLOOKUP($A32,'Annex 2 Designated EHV charges'!$A:$P,11,FALSE)=0,"",VLOOKUP($A32,'Annex 2 Designated EHV charges'!$A:$P,11,FALSE)),"")</f>
        <v/>
      </c>
      <c r="H32" s="101" t="str">
        <f>IFERROR(IF(VLOOKUP($A32,'Annex 2 Designated EHV charges'!$A:$P,12,FALSE)=0,"",VLOOKUP($A32,'Annex 2 Designated EHV charges'!$A:$P,12,FALSE)),"")</f>
        <v/>
      </c>
    </row>
    <row r="33" spans="1:8" x14ac:dyDescent="0.25">
      <c r="A33" s="96" t="str">
        <f t="array" ref="A33">IFERROR(INDEX('Annex 2 Designated EHV charges'!$A$10:$A$170, MATCH(0, IF(('Annex 2 Designated EHV charges'!$A$10:$A$170=""),1, COUNTIF(A$4:$A32, 'Annex 2 Designated EHV charges'!$A$10:$A$170)), 0)),"")</f>
        <v/>
      </c>
      <c r="B33" s="78" t="str">
        <f>IF($A33="","",VLOOKUP($A33,'Annex 2 Designated EHV charges'!$A:$P,2,0))</f>
        <v/>
      </c>
      <c r="C33" s="97" t="str">
        <f>IF($A33="","",VLOOKUP($A33,'Annex 2 Designated EHV charges'!$A:$P,3,0))</f>
        <v/>
      </c>
      <c r="D33" s="98" t="str">
        <f>IF($A33="","",VLOOKUP($A33,'Annex 2 Designated EHV charges'!$A:$P,7,0))</f>
        <v/>
      </c>
      <c r="E33" s="99" t="str">
        <f>IFERROR(IF(VLOOKUP($A33,'Annex 2 Designated EHV charges'!$A:$P,9,FALSE)=0,"",VLOOKUP($A33,'Annex 2 Designated EHV charges'!$A:$P,9,FALSE)),"")</f>
        <v/>
      </c>
      <c r="F33" s="100" t="str">
        <f>IFERROR(IF(VLOOKUP($A33,'Annex 2 Designated EHV charges'!$A:$P,10,FALSE)=0,"",VLOOKUP($A33,'Annex 2 Designated EHV charges'!$A:$P,10,FALSE)),"")</f>
        <v/>
      </c>
      <c r="G33" s="101" t="str">
        <f>IFERROR(IF(VLOOKUP($A33,'Annex 2 Designated EHV charges'!$A:$P,11,FALSE)=0,"",VLOOKUP($A33,'Annex 2 Designated EHV charges'!$A:$P,11,FALSE)),"")</f>
        <v/>
      </c>
      <c r="H33" s="101" t="str">
        <f>IFERROR(IF(VLOOKUP($A33,'Annex 2 Designated EHV charges'!$A:$P,12,FALSE)=0,"",VLOOKUP($A33,'Annex 2 Designated EHV charges'!$A:$P,12,FALSE)),"")</f>
        <v/>
      </c>
    </row>
    <row r="34" spans="1:8" x14ac:dyDescent="0.25">
      <c r="A34" s="96" t="str">
        <f t="array" ref="A34">IFERROR(INDEX('Annex 2 Designated EHV charges'!$A$10:$A$170, MATCH(0, IF(('Annex 2 Designated EHV charges'!$A$10:$A$170=""),1, COUNTIF(A$4:$A33, 'Annex 2 Designated EHV charges'!$A$10:$A$170)), 0)),"")</f>
        <v/>
      </c>
      <c r="B34" s="78" t="str">
        <f>IF($A34="","",VLOOKUP($A34,'Annex 2 Designated EHV charges'!$A:$P,2,0))</f>
        <v/>
      </c>
      <c r="C34" s="97" t="str">
        <f>IF($A34="","",VLOOKUP($A34,'Annex 2 Designated EHV charges'!$A:$P,3,0))</f>
        <v/>
      </c>
      <c r="D34" s="98" t="str">
        <f>IF($A34="","",VLOOKUP($A34,'Annex 2 Designated EHV charges'!$A:$P,7,0))</f>
        <v/>
      </c>
      <c r="E34" s="99" t="str">
        <f>IFERROR(IF(VLOOKUP($A34,'Annex 2 Designated EHV charges'!$A:$P,9,FALSE)=0,"",VLOOKUP($A34,'Annex 2 Designated EHV charges'!$A:$P,9,FALSE)),"")</f>
        <v/>
      </c>
      <c r="F34" s="100" t="str">
        <f>IFERROR(IF(VLOOKUP($A34,'Annex 2 Designated EHV charges'!$A:$P,10,FALSE)=0,"",VLOOKUP($A34,'Annex 2 Designated EHV charges'!$A:$P,10,FALSE)),"")</f>
        <v/>
      </c>
      <c r="G34" s="101" t="str">
        <f>IFERROR(IF(VLOOKUP($A34,'Annex 2 Designated EHV charges'!$A:$P,11,FALSE)=0,"",VLOOKUP($A34,'Annex 2 Designated EHV charges'!$A:$P,11,FALSE)),"")</f>
        <v/>
      </c>
      <c r="H34" s="101" t="str">
        <f>IFERROR(IF(VLOOKUP($A34,'Annex 2 Designated EHV charges'!$A:$P,12,FALSE)=0,"",VLOOKUP($A34,'Annex 2 Designated EHV charges'!$A:$P,12,FALSE)),"")</f>
        <v/>
      </c>
    </row>
    <row r="35" spans="1:8" x14ac:dyDescent="0.25">
      <c r="A35" s="96" t="str">
        <f t="array" ref="A35">IFERROR(INDEX('Annex 2 Designated EHV charges'!$A$10:$A$170, MATCH(0, IF(('Annex 2 Designated EHV charges'!$A$10:$A$170=""),1, COUNTIF(A$4:$A34, 'Annex 2 Designated EHV charges'!$A$10:$A$170)), 0)),"")</f>
        <v/>
      </c>
      <c r="B35" s="78" t="str">
        <f>IF($A35="","",VLOOKUP($A35,'Annex 2 Designated EHV charges'!$A:$P,2,0))</f>
        <v/>
      </c>
      <c r="C35" s="97" t="str">
        <f>IF($A35="","",VLOOKUP($A35,'Annex 2 Designated EHV charges'!$A:$P,3,0))</f>
        <v/>
      </c>
      <c r="D35" s="98" t="str">
        <f>IF($A35="","",VLOOKUP($A35,'Annex 2 Designated EHV charges'!$A:$P,7,0))</f>
        <v/>
      </c>
      <c r="E35" s="99" t="str">
        <f>IFERROR(IF(VLOOKUP($A35,'Annex 2 Designated EHV charges'!$A:$P,9,FALSE)=0,"",VLOOKUP($A35,'Annex 2 Designated EHV charges'!$A:$P,9,FALSE)),"")</f>
        <v/>
      </c>
      <c r="F35" s="100" t="str">
        <f>IFERROR(IF(VLOOKUP($A35,'Annex 2 Designated EHV charges'!$A:$P,10,FALSE)=0,"",VLOOKUP($A35,'Annex 2 Designated EHV charges'!$A:$P,10,FALSE)),"")</f>
        <v/>
      </c>
      <c r="G35" s="101" t="str">
        <f>IFERROR(IF(VLOOKUP($A35,'Annex 2 Designated EHV charges'!$A:$P,11,FALSE)=0,"",VLOOKUP($A35,'Annex 2 Designated EHV charges'!$A:$P,11,FALSE)),"")</f>
        <v/>
      </c>
      <c r="H35" s="101" t="str">
        <f>IFERROR(IF(VLOOKUP($A35,'Annex 2 Designated EHV charges'!$A:$P,12,FALSE)=0,"",VLOOKUP($A35,'Annex 2 Designated EHV charges'!$A:$P,12,FALSE)),"")</f>
        <v/>
      </c>
    </row>
    <row r="36" spans="1:8" x14ac:dyDescent="0.25">
      <c r="A36" s="96" t="str">
        <f t="array" ref="A36">IFERROR(INDEX('Annex 2 Designated EHV charges'!$A$10:$A$170, MATCH(0, IF(('Annex 2 Designated EHV charges'!$A$10:$A$170=""),1, COUNTIF(A$4:$A35, 'Annex 2 Designated EHV charges'!$A$10:$A$170)), 0)),"")</f>
        <v/>
      </c>
      <c r="B36" s="78" t="str">
        <f>IF($A36="","",VLOOKUP($A36,'Annex 2 Designated EHV charges'!$A:$P,2,0))</f>
        <v/>
      </c>
      <c r="C36" s="97" t="str">
        <f>IF($A36="","",VLOOKUP($A36,'Annex 2 Designated EHV charges'!$A:$P,3,0))</f>
        <v/>
      </c>
      <c r="D36" s="98" t="str">
        <f>IF($A36="","",VLOOKUP($A36,'Annex 2 Designated EHV charges'!$A:$P,7,0))</f>
        <v/>
      </c>
      <c r="E36" s="99" t="str">
        <f>IFERROR(IF(VLOOKUP($A36,'Annex 2 Designated EHV charges'!$A:$P,9,FALSE)=0,"",VLOOKUP($A36,'Annex 2 Designated EHV charges'!$A:$P,9,FALSE)),"")</f>
        <v/>
      </c>
      <c r="F36" s="100" t="str">
        <f>IFERROR(IF(VLOOKUP($A36,'Annex 2 Designated EHV charges'!$A:$P,10,FALSE)=0,"",VLOOKUP($A36,'Annex 2 Designated EHV charges'!$A:$P,10,FALSE)),"")</f>
        <v/>
      </c>
      <c r="G36" s="101" t="str">
        <f>IFERROR(IF(VLOOKUP($A36,'Annex 2 Designated EHV charges'!$A:$P,11,FALSE)=0,"",VLOOKUP($A36,'Annex 2 Designated EHV charges'!$A:$P,11,FALSE)),"")</f>
        <v/>
      </c>
      <c r="H36" s="101" t="str">
        <f>IFERROR(IF(VLOOKUP($A36,'Annex 2 Designated EHV charges'!$A:$P,12,FALSE)=0,"",VLOOKUP($A36,'Annex 2 Designated EHV charges'!$A:$P,12,FALSE)),"")</f>
        <v/>
      </c>
    </row>
    <row r="37" spans="1:8" x14ac:dyDescent="0.25">
      <c r="A37" s="96" t="str">
        <f t="array" ref="A37">IFERROR(INDEX('Annex 2 Designated EHV charges'!$A$10:$A$170, MATCH(0, IF(('Annex 2 Designated EHV charges'!$A$10:$A$170=""),1, COUNTIF(A$4:$A36, 'Annex 2 Designated EHV charges'!$A$10:$A$170)), 0)),"")</f>
        <v/>
      </c>
      <c r="B37" s="78" t="str">
        <f>IF($A37="","",VLOOKUP($A37,'Annex 2 Designated EHV charges'!$A:$P,2,0))</f>
        <v/>
      </c>
      <c r="C37" s="97" t="str">
        <f>IF($A37="","",VLOOKUP($A37,'Annex 2 Designated EHV charges'!$A:$P,3,0))</f>
        <v/>
      </c>
      <c r="D37" s="98" t="str">
        <f>IF($A37="","",VLOOKUP($A37,'Annex 2 Designated EHV charges'!$A:$P,7,0))</f>
        <v/>
      </c>
      <c r="E37" s="99" t="str">
        <f>IFERROR(IF(VLOOKUP($A37,'Annex 2 Designated EHV charges'!$A:$P,9,FALSE)=0,"",VLOOKUP($A37,'Annex 2 Designated EHV charges'!$A:$P,9,FALSE)),"")</f>
        <v/>
      </c>
      <c r="F37" s="100" t="str">
        <f>IFERROR(IF(VLOOKUP($A37,'Annex 2 Designated EHV charges'!$A:$P,10,FALSE)=0,"",VLOOKUP($A37,'Annex 2 Designated EHV charges'!$A:$P,10,FALSE)),"")</f>
        <v/>
      </c>
      <c r="G37" s="101" t="str">
        <f>IFERROR(IF(VLOOKUP($A37,'Annex 2 Designated EHV charges'!$A:$P,11,FALSE)=0,"",VLOOKUP($A37,'Annex 2 Designated EHV charges'!$A:$P,11,FALSE)),"")</f>
        <v/>
      </c>
      <c r="H37" s="101" t="str">
        <f>IFERROR(IF(VLOOKUP($A37,'Annex 2 Designated EHV charges'!$A:$P,12,FALSE)=0,"",VLOOKUP($A37,'Annex 2 Designated EHV charges'!$A:$P,12,FALSE)),"")</f>
        <v/>
      </c>
    </row>
    <row r="38" spans="1:8" x14ac:dyDescent="0.25">
      <c r="A38" s="96" t="str">
        <f t="array" ref="A38">IFERROR(INDEX('Annex 2 Designated EHV charges'!$A$10:$A$170, MATCH(0, IF(('Annex 2 Designated EHV charges'!$A$10:$A$170=""),1, COUNTIF(A$4:$A37, 'Annex 2 Designated EHV charges'!$A$10:$A$170)), 0)),"")</f>
        <v/>
      </c>
      <c r="B38" s="78" t="str">
        <f>IF($A38="","",VLOOKUP($A38,'Annex 2 Designated EHV charges'!$A:$P,2,0))</f>
        <v/>
      </c>
      <c r="C38" s="97" t="str">
        <f>IF($A38="","",VLOOKUP($A38,'Annex 2 Designated EHV charges'!$A:$P,3,0))</f>
        <v/>
      </c>
      <c r="D38" s="98" t="str">
        <f>IF($A38="","",VLOOKUP($A38,'Annex 2 Designated EHV charges'!$A:$P,7,0))</f>
        <v/>
      </c>
      <c r="E38" s="99" t="str">
        <f>IFERROR(IF(VLOOKUP($A38,'Annex 2 Designated EHV charges'!$A:$P,9,FALSE)=0,"",VLOOKUP($A38,'Annex 2 Designated EHV charges'!$A:$P,9,FALSE)),"")</f>
        <v/>
      </c>
      <c r="F38" s="100" t="str">
        <f>IFERROR(IF(VLOOKUP($A38,'Annex 2 Designated EHV charges'!$A:$P,10,FALSE)=0,"",VLOOKUP($A38,'Annex 2 Designated EHV charges'!$A:$P,10,FALSE)),"")</f>
        <v/>
      </c>
      <c r="G38" s="101" t="str">
        <f>IFERROR(IF(VLOOKUP($A38,'Annex 2 Designated EHV charges'!$A:$P,11,FALSE)=0,"",VLOOKUP($A38,'Annex 2 Designated EHV charges'!$A:$P,11,FALSE)),"")</f>
        <v/>
      </c>
      <c r="H38" s="101" t="str">
        <f>IFERROR(IF(VLOOKUP($A38,'Annex 2 Designated EHV charges'!$A:$P,12,FALSE)=0,"",VLOOKUP($A38,'Annex 2 Designated EHV charges'!$A:$P,12,FALSE)),"")</f>
        <v/>
      </c>
    </row>
    <row r="39" spans="1:8" x14ac:dyDescent="0.25">
      <c r="A39" s="96" t="str">
        <f t="array" ref="A39">IFERROR(INDEX('Annex 2 Designated EHV charges'!$A$10:$A$170, MATCH(0, IF(('Annex 2 Designated EHV charges'!$A$10:$A$170=""),1, COUNTIF(A$4:$A38, 'Annex 2 Designated EHV charges'!$A$10:$A$170)), 0)),"")</f>
        <v/>
      </c>
      <c r="B39" s="78" t="str">
        <f>IF($A39="","",VLOOKUP($A39,'Annex 2 Designated EHV charges'!$A:$P,2,0))</f>
        <v/>
      </c>
      <c r="C39" s="97" t="str">
        <f>IF($A39="","",VLOOKUP($A39,'Annex 2 Designated EHV charges'!$A:$P,3,0))</f>
        <v/>
      </c>
      <c r="D39" s="98" t="str">
        <f>IF($A39="","",VLOOKUP($A39,'Annex 2 Designated EHV charges'!$A:$P,7,0))</f>
        <v/>
      </c>
      <c r="E39" s="99" t="str">
        <f>IFERROR(IF(VLOOKUP($A39,'Annex 2 Designated EHV charges'!$A:$P,9,FALSE)=0,"",VLOOKUP($A39,'Annex 2 Designated EHV charges'!$A:$P,9,FALSE)),"")</f>
        <v/>
      </c>
      <c r="F39" s="100" t="str">
        <f>IFERROR(IF(VLOOKUP($A39,'Annex 2 Designated EHV charges'!$A:$P,10,FALSE)=0,"",VLOOKUP($A39,'Annex 2 Designated EHV charges'!$A:$P,10,FALSE)),"")</f>
        <v/>
      </c>
      <c r="G39" s="101" t="str">
        <f>IFERROR(IF(VLOOKUP($A39,'Annex 2 Designated EHV charges'!$A:$P,11,FALSE)=0,"",VLOOKUP($A39,'Annex 2 Designated EHV charges'!$A:$P,11,FALSE)),"")</f>
        <v/>
      </c>
      <c r="H39" s="101" t="str">
        <f>IFERROR(IF(VLOOKUP($A39,'Annex 2 Designated EHV charges'!$A:$P,12,FALSE)=0,"",VLOOKUP($A39,'Annex 2 Designated EHV charges'!$A:$P,12,FALSE)),"")</f>
        <v/>
      </c>
    </row>
    <row r="40" spans="1:8" x14ac:dyDescent="0.25">
      <c r="A40" s="96" t="str">
        <f t="array" ref="A40">IFERROR(INDEX('Annex 2 Designated EHV charges'!$A$10:$A$170, MATCH(0, IF(('Annex 2 Designated EHV charges'!$A$10:$A$170=""),1, COUNTIF(A$4:$A39, 'Annex 2 Designated EHV charges'!$A$10:$A$170)), 0)),"")</f>
        <v/>
      </c>
      <c r="B40" s="78" t="str">
        <f>IF($A40="","",VLOOKUP($A40,'Annex 2 Designated EHV charges'!$A:$P,2,0))</f>
        <v/>
      </c>
      <c r="C40" s="97" t="str">
        <f>IF($A40="","",VLOOKUP($A40,'Annex 2 Designated EHV charges'!$A:$P,3,0))</f>
        <v/>
      </c>
      <c r="D40" s="98" t="str">
        <f>IF($A40="","",VLOOKUP($A40,'Annex 2 Designated EHV charges'!$A:$P,7,0))</f>
        <v/>
      </c>
      <c r="E40" s="99" t="str">
        <f>IFERROR(IF(VLOOKUP($A40,'Annex 2 Designated EHV charges'!$A:$P,9,FALSE)=0,"",VLOOKUP($A40,'Annex 2 Designated EHV charges'!$A:$P,9,FALSE)),"")</f>
        <v/>
      </c>
      <c r="F40" s="100" t="str">
        <f>IFERROR(IF(VLOOKUP($A40,'Annex 2 Designated EHV charges'!$A:$P,10,FALSE)=0,"",VLOOKUP($A40,'Annex 2 Designated EHV charges'!$A:$P,10,FALSE)),"")</f>
        <v/>
      </c>
      <c r="G40" s="101" t="str">
        <f>IFERROR(IF(VLOOKUP($A40,'Annex 2 Designated EHV charges'!$A:$P,11,FALSE)=0,"",VLOOKUP($A40,'Annex 2 Designated EHV charges'!$A:$P,11,FALSE)),"")</f>
        <v/>
      </c>
      <c r="H40" s="101" t="str">
        <f>IFERROR(IF(VLOOKUP($A40,'Annex 2 Designated EHV charges'!$A:$P,12,FALSE)=0,"",VLOOKUP($A40,'Annex 2 Designated EHV charges'!$A:$P,12,FALSE)),"")</f>
        <v/>
      </c>
    </row>
    <row r="41" spans="1:8" x14ac:dyDescent="0.25">
      <c r="A41" s="96" t="str">
        <f t="array" ref="A41">IFERROR(INDEX('Annex 2 Designated EHV charges'!$A$10:$A$170, MATCH(0, IF(('Annex 2 Designated EHV charges'!$A$10:$A$170=""),1, COUNTIF(A$4:$A40, 'Annex 2 Designated EHV charges'!$A$10:$A$170)), 0)),"")</f>
        <v/>
      </c>
      <c r="B41" s="78" t="str">
        <f>IF($A41="","",VLOOKUP($A41,'Annex 2 Designated EHV charges'!$A:$P,2,0))</f>
        <v/>
      </c>
      <c r="C41" s="97" t="str">
        <f>IF($A41="","",VLOOKUP($A41,'Annex 2 Designated EHV charges'!$A:$P,3,0))</f>
        <v/>
      </c>
      <c r="D41" s="98" t="str">
        <f>IF($A41="","",VLOOKUP($A41,'Annex 2 Designated EHV charges'!$A:$P,7,0))</f>
        <v/>
      </c>
      <c r="E41" s="99" t="str">
        <f>IFERROR(IF(VLOOKUP($A41,'Annex 2 Designated EHV charges'!$A:$P,9,FALSE)=0,"",VLOOKUP($A41,'Annex 2 Designated EHV charges'!$A:$P,9,FALSE)),"")</f>
        <v/>
      </c>
      <c r="F41" s="100" t="str">
        <f>IFERROR(IF(VLOOKUP($A41,'Annex 2 Designated EHV charges'!$A:$P,10,FALSE)=0,"",VLOOKUP($A41,'Annex 2 Designated EHV charges'!$A:$P,10,FALSE)),"")</f>
        <v/>
      </c>
      <c r="G41" s="101" t="str">
        <f>IFERROR(IF(VLOOKUP($A41,'Annex 2 Designated EHV charges'!$A:$P,11,FALSE)=0,"",VLOOKUP($A41,'Annex 2 Designated EHV charges'!$A:$P,11,FALSE)),"")</f>
        <v/>
      </c>
      <c r="H41" s="101" t="str">
        <f>IFERROR(IF(VLOOKUP($A41,'Annex 2 Designated EHV charges'!$A:$P,12,FALSE)=0,"",VLOOKUP($A41,'Annex 2 Designated EHV charges'!$A:$P,12,FALSE)),"")</f>
        <v/>
      </c>
    </row>
    <row r="42" spans="1:8" x14ac:dyDescent="0.25">
      <c r="A42" s="96" t="str">
        <f t="array" ref="A42">IFERROR(INDEX('Annex 2 Designated EHV charges'!$A$10:$A$170, MATCH(0, IF(('Annex 2 Designated EHV charges'!$A$10:$A$170=""),1, COUNTIF(A$4:$A41, 'Annex 2 Designated EHV charges'!$A$10:$A$170)), 0)),"")</f>
        <v/>
      </c>
      <c r="B42" s="78" t="str">
        <f>IF($A42="","",VLOOKUP($A42,'Annex 2 Designated EHV charges'!$A:$P,2,0))</f>
        <v/>
      </c>
      <c r="C42" s="97" t="str">
        <f>IF($A42="","",VLOOKUP($A42,'Annex 2 Designated EHV charges'!$A:$P,3,0))</f>
        <v/>
      </c>
      <c r="D42" s="98" t="str">
        <f>IF($A42="","",VLOOKUP($A42,'Annex 2 Designated EHV charges'!$A:$P,7,0))</f>
        <v/>
      </c>
      <c r="E42" s="99" t="str">
        <f>IFERROR(IF(VLOOKUP($A42,'Annex 2 Designated EHV charges'!$A:$P,9,FALSE)=0,"",VLOOKUP($A42,'Annex 2 Designated EHV charges'!$A:$P,9,FALSE)),"")</f>
        <v/>
      </c>
      <c r="F42" s="100" t="str">
        <f>IFERROR(IF(VLOOKUP($A42,'Annex 2 Designated EHV charges'!$A:$P,10,FALSE)=0,"",VLOOKUP($A42,'Annex 2 Designated EHV charges'!$A:$P,10,FALSE)),"")</f>
        <v/>
      </c>
      <c r="G42" s="101" t="str">
        <f>IFERROR(IF(VLOOKUP($A42,'Annex 2 Designated EHV charges'!$A:$P,11,FALSE)=0,"",VLOOKUP($A42,'Annex 2 Designated EHV charges'!$A:$P,11,FALSE)),"")</f>
        <v/>
      </c>
      <c r="H42" s="101" t="str">
        <f>IFERROR(IF(VLOOKUP($A42,'Annex 2 Designated EHV charges'!$A:$P,12,FALSE)=0,"",VLOOKUP($A42,'Annex 2 Designated EHV charges'!$A:$P,12,FALSE)),"")</f>
        <v/>
      </c>
    </row>
    <row r="43" spans="1:8" x14ac:dyDescent="0.25">
      <c r="A43" s="96" t="str">
        <f t="array" ref="A43">IFERROR(INDEX('Annex 2 Designated EHV charges'!$A$10:$A$170, MATCH(0, IF(('Annex 2 Designated EHV charges'!$A$10:$A$170=""),1, COUNTIF(A$4:$A42, 'Annex 2 Designated EHV charges'!$A$10:$A$170)), 0)),"")</f>
        <v/>
      </c>
      <c r="B43" s="78" t="str">
        <f>IF($A43="","",VLOOKUP($A43,'Annex 2 Designated EHV charges'!$A:$P,2,0))</f>
        <v/>
      </c>
      <c r="C43" s="97" t="str">
        <f>IF($A43="","",VLOOKUP($A43,'Annex 2 Designated EHV charges'!$A:$P,3,0))</f>
        <v/>
      </c>
      <c r="D43" s="98" t="str">
        <f>IF($A43="","",VLOOKUP($A43,'Annex 2 Designated EHV charges'!$A:$P,7,0))</f>
        <v/>
      </c>
      <c r="E43" s="99" t="str">
        <f>IFERROR(IF(VLOOKUP($A43,'Annex 2 Designated EHV charges'!$A:$P,9,FALSE)=0,"",VLOOKUP($A43,'Annex 2 Designated EHV charges'!$A:$P,9,FALSE)),"")</f>
        <v/>
      </c>
      <c r="F43" s="100" t="str">
        <f>IFERROR(IF(VLOOKUP($A43,'Annex 2 Designated EHV charges'!$A:$P,10,FALSE)=0,"",VLOOKUP($A43,'Annex 2 Designated EHV charges'!$A:$P,10,FALSE)),"")</f>
        <v/>
      </c>
      <c r="G43" s="101" t="str">
        <f>IFERROR(IF(VLOOKUP($A43,'Annex 2 Designated EHV charges'!$A:$P,11,FALSE)=0,"",VLOOKUP($A43,'Annex 2 Designated EHV charges'!$A:$P,11,FALSE)),"")</f>
        <v/>
      </c>
      <c r="H43" s="101" t="str">
        <f>IFERROR(IF(VLOOKUP($A43,'Annex 2 Designated EHV charges'!$A:$P,12,FALSE)=0,"",VLOOKUP($A43,'Annex 2 Designated EHV charges'!$A:$P,12,FALSE)),"")</f>
        <v/>
      </c>
    </row>
    <row r="44" spans="1:8" x14ac:dyDescent="0.25">
      <c r="A44" s="96" t="str">
        <f t="array" ref="A44">IFERROR(INDEX('Annex 2 Designated EHV charges'!$A$10:$A$170, MATCH(0, IF(('Annex 2 Designated EHV charges'!$A$10:$A$170=""),1, COUNTIF(A$4:$A43, 'Annex 2 Designated EHV charges'!$A$10:$A$170)), 0)),"")</f>
        <v/>
      </c>
      <c r="B44" s="78" t="str">
        <f>IF($A44="","",VLOOKUP($A44,'Annex 2 Designated EHV charges'!$A:$P,2,0))</f>
        <v/>
      </c>
      <c r="C44" s="97" t="str">
        <f>IF($A44="","",VLOOKUP($A44,'Annex 2 Designated EHV charges'!$A:$P,3,0))</f>
        <v/>
      </c>
      <c r="D44" s="98" t="str">
        <f>IF($A44="","",VLOOKUP($A44,'Annex 2 Designated EHV charges'!$A:$P,7,0))</f>
        <v/>
      </c>
      <c r="E44" s="99" t="str">
        <f>IFERROR(IF(VLOOKUP($A44,'Annex 2 Designated EHV charges'!$A:$P,9,FALSE)=0,"",VLOOKUP($A44,'Annex 2 Designated EHV charges'!$A:$P,9,FALSE)),"")</f>
        <v/>
      </c>
      <c r="F44" s="100" t="str">
        <f>IFERROR(IF(VLOOKUP($A44,'Annex 2 Designated EHV charges'!$A:$P,10,FALSE)=0,"",VLOOKUP($A44,'Annex 2 Designated EHV charges'!$A:$P,10,FALSE)),"")</f>
        <v/>
      </c>
      <c r="G44" s="101" t="str">
        <f>IFERROR(IF(VLOOKUP($A44,'Annex 2 Designated EHV charges'!$A:$P,11,FALSE)=0,"",VLOOKUP($A44,'Annex 2 Designated EHV charges'!$A:$P,11,FALSE)),"")</f>
        <v/>
      </c>
      <c r="H44" s="101" t="str">
        <f>IFERROR(IF(VLOOKUP($A44,'Annex 2 Designated EHV charges'!$A:$P,12,FALSE)=0,"",VLOOKUP($A44,'Annex 2 Designated EHV charges'!$A:$P,12,FALSE)),"")</f>
        <v/>
      </c>
    </row>
    <row r="45" spans="1:8" x14ac:dyDescent="0.25">
      <c r="A45" s="96" t="str">
        <f t="array" ref="A45">IFERROR(INDEX('Annex 2 Designated EHV charges'!$A$10:$A$170, MATCH(0, IF(('Annex 2 Designated EHV charges'!$A$10:$A$170=""),1, COUNTIF(A$4:$A44, 'Annex 2 Designated EHV charges'!$A$10:$A$170)), 0)),"")</f>
        <v/>
      </c>
      <c r="B45" s="78" t="str">
        <f>IF($A45="","",VLOOKUP($A45,'Annex 2 Designated EHV charges'!$A:$P,2,0))</f>
        <v/>
      </c>
      <c r="C45" s="97" t="str">
        <f>IF($A45="","",VLOOKUP($A45,'Annex 2 Designated EHV charges'!$A:$P,3,0))</f>
        <v/>
      </c>
      <c r="D45" s="98" t="str">
        <f>IF($A45="","",VLOOKUP($A45,'Annex 2 Designated EHV charges'!$A:$P,7,0))</f>
        <v/>
      </c>
      <c r="E45" s="99" t="str">
        <f>IFERROR(IF(VLOOKUP($A45,'Annex 2 Designated EHV charges'!$A:$P,9,FALSE)=0,"",VLOOKUP($A45,'Annex 2 Designated EHV charges'!$A:$P,9,FALSE)),"")</f>
        <v/>
      </c>
      <c r="F45" s="100" t="str">
        <f>IFERROR(IF(VLOOKUP($A45,'Annex 2 Designated EHV charges'!$A:$P,10,FALSE)=0,"",VLOOKUP($A45,'Annex 2 Designated EHV charges'!$A:$P,10,FALSE)),"")</f>
        <v/>
      </c>
      <c r="G45" s="101" t="str">
        <f>IFERROR(IF(VLOOKUP($A45,'Annex 2 Designated EHV charges'!$A:$P,11,FALSE)=0,"",VLOOKUP($A45,'Annex 2 Designated EHV charges'!$A:$P,11,FALSE)),"")</f>
        <v/>
      </c>
      <c r="H45" s="101" t="str">
        <f>IFERROR(IF(VLOOKUP($A45,'Annex 2 Designated EHV charges'!$A:$P,12,FALSE)=0,"",VLOOKUP($A45,'Annex 2 Designated EHV charges'!$A:$P,12,FALSE)),"")</f>
        <v/>
      </c>
    </row>
    <row r="46" spans="1:8" x14ac:dyDescent="0.25">
      <c r="A46" s="96" t="str">
        <f t="array" ref="A46">IFERROR(INDEX('Annex 2 Designated EHV charges'!$A$10:$A$170, MATCH(0, IF(('Annex 2 Designated EHV charges'!$A$10:$A$170=""),1, COUNTIF(A$4:$A45, 'Annex 2 Designated EHV charges'!$A$10:$A$170)), 0)),"")</f>
        <v/>
      </c>
      <c r="B46" s="78" t="str">
        <f>IF($A46="","",VLOOKUP($A46,'Annex 2 Designated EHV charges'!$A:$P,2,0))</f>
        <v/>
      </c>
      <c r="C46" s="97" t="str">
        <f>IF($A46="","",VLOOKUP($A46,'Annex 2 Designated EHV charges'!$A:$P,3,0))</f>
        <v/>
      </c>
      <c r="D46" s="98" t="str">
        <f>IF($A46="","",VLOOKUP($A46,'Annex 2 Designated EHV charges'!$A:$P,7,0))</f>
        <v/>
      </c>
      <c r="E46" s="99" t="str">
        <f>IFERROR(IF(VLOOKUP($A46,'Annex 2 Designated EHV charges'!$A:$P,9,FALSE)=0,"",VLOOKUP($A46,'Annex 2 Designated EHV charges'!$A:$P,9,FALSE)),"")</f>
        <v/>
      </c>
      <c r="F46" s="100" t="str">
        <f>IFERROR(IF(VLOOKUP($A46,'Annex 2 Designated EHV charges'!$A:$P,10,FALSE)=0,"",VLOOKUP($A46,'Annex 2 Designated EHV charges'!$A:$P,10,FALSE)),"")</f>
        <v/>
      </c>
      <c r="G46" s="101" t="str">
        <f>IFERROR(IF(VLOOKUP($A46,'Annex 2 Designated EHV charges'!$A:$P,11,FALSE)=0,"",VLOOKUP($A46,'Annex 2 Designated EHV charges'!$A:$P,11,FALSE)),"")</f>
        <v/>
      </c>
      <c r="H46" s="101" t="str">
        <f>IFERROR(IF(VLOOKUP($A46,'Annex 2 Designated EHV charges'!$A:$P,12,FALSE)=0,"",VLOOKUP($A46,'Annex 2 Designated EHV charges'!$A:$P,12,FALSE)),"")</f>
        <v/>
      </c>
    </row>
    <row r="47" spans="1:8" x14ac:dyDescent="0.25">
      <c r="A47" s="96" t="str">
        <f t="array" ref="A47">IFERROR(INDEX('Annex 2 Designated EHV charges'!$A$10:$A$170, MATCH(0, IF(('Annex 2 Designated EHV charges'!$A$10:$A$170=""),1, COUNTIF(A$4:$A46, 'Annex 2 Designated EHV charges'!$A$10:$A$170)), 0)),"")</f>
        <v/>
      </c>
      <c r="B47" s="78" t="str">
        <f>IF($A47="","",VLOOKUP($A47,'Annex 2 Designated EHV charges'!$A:$P,2,0))</f>
        <v/>
      </c>
      <c r="C47" s="97" t="str">
        <f>IF($A47="","",VLOOKUP($A47,'Annex 2 Designated EHV charges'!$A:$P,3,0))</f>
        <v/>
      </c>
      <c r="D47" s="98" t="str">
        <f>IF($A47="","",VLOOKUP($A47,'Annex 2 Designated EHV charges'!$A:$P,7,0))</f>
        <v/>
      </c>
      <c r="E47" s="99" t="str">
        <f>IFERROR(IF(VLOOKUP($A47,'Annex 2 Designated EHV charges'!$A:$P,9,FALSE)=0,"",VLOOKUP($A47,'Annex 2 Designated EHV charges'!$A:$P,9,FALSE)),"")</f>
        <v/>
      </c>
      <c r="F47" s="100" t="str">
        <f>IFERROR(IF(VLOOKUP($A47,'Annex 2 Designated EHV charges'!$A:$P,10,FALSE)=0,"",VLOOKUP($A47,'Annex 2 Designated EHV charges'!$A:$P,10,FALSE)),"")</f>
        <v/>
      </c>
      <c r="G47" s="101" t="str">
        <f>IFERROR(IF(VLOOKUP($A47,'Annex 2 Designated EHV charges'!$A:$P,11,FALSE)=0,"",VLOOKUP($A47,'Annex 2 Designated EHV charges'!$A:$P,11,FALSE)),"")</f>
        <v/>
      </c>
      <c r="H47" s="101" t="str">
        <f>IFERROR(IF(VLOOKUP($A47,'Annex 2 Designated EHV charges'!$A:$P,12,FALSE)=0,"",VLOOKUP($A47,'Annex 2 Designated EHV charges'!$A:$P,12,FALSE)),"")</f>
        <v/>
      </c>
    </row>
    <row r="48" spans="1:8" x14ac:dyDescent="0.25">
      <c r="A48" s="96" t="str">
        <f t="array" ref="A48">IFERROR(INDEX('Annex 2 Designated EHV charges'!$A$10:$A$170, MATCH(0, IF(('Annex 2 Designated EHV charges'!$A$10:$A$170=""),1, COUNTIF(A$4:$A47, 'Annex 2 Designated EHV charges'!$A$10:$A$170)), 0)),"")</f>
        <v/>
      </c>
      <c r="B48" s="78" t="str">
        <f>IF($A48="","",VLOOKUP($A48,'Annex 2 Designated EHV charges'!$A:$P,2,0))</f>
        <v/>
      </c>
      <c r="C48" s="97" t="str">
        <f>IF($A48="","",VLOOKUP($A48,'Annex 2 Designated EHV charges'!$A:$P,3,0))</f>
        <v/>
      </c>
      <c r="D48" s="98" t="str">
        <f>IF($A48="","",VLOOKUP($A48,'Annex 2 Designated EHV charges'!$A:$P,7,0))</f>
        <v/>
      </c>
      <c r="E48" s="99" t="str">
        <f>IFERROR(IF(VLOOKUP($A48,'Annex 2 Designated EHV charges'!$A:$P,9,FALSE)=0,"",VLOOKUP($A48,'Annex 2 Designated EHV charges'!$A:$P,9,FALSE)),"")</f>
        <v/>
      </c>
      <c r="F48" s="100" t="str">
        <f>IFERROR(IF(VLOOKUP($A48,'Annex 2 Designated EHV charges'!$A:$P,10,FALSE)=0,"",VLOOKUP($A48,'Annex 2 Designated EHV charges'!$A:$P,10,FALSE)),"")</f>
        <v/>
      </c>
      <c r="G48" s="101" t="str">
        <f>IFERROR(IF(VLOOKUP($A48,'Annex 2 Designated EHV charges'!$A:$P,11,FALSE)=0,"",VLOOKUP($A48,'Annex 2 Designated EHV charges'!$A:$P,11,FALSE)),"")</f>
        <v/>
      </c>
      <c r="H48" s="101" t="str">
        <f>IFERROR(IF(VLOOKUP($A48,'Annex 2 Designated EHV charges'!$A:$P,12,FALSE)=0,"",VLOOKUP($A48,'Annex 2 Designated EHV charges'!$A:$P,12,FALSE)),"")</f>
        <v/>
      </c>
    </row>
    <row r="49" spans="1:8" x14ac:dyDescent="0.25">
      <c r="A49" s="96" t="str">
        <f t="array" ref="A49">IFERROR(INDEX('Annex 2 Designated EHV charges'!$A$10:$A$170, MATCH(0, IF(('Annex 2 Designated EHV charges'!$A$10:$A$170=""),1, COUNTIF(A$4:$A48, 'Annex 2 Designated EHV charges'!$A$10:$A$170)), 0)),"")</f>
        <v/>
      </c>
      <c r="B49" s="78" t="str">
        <f>IF($A49="","",VLOOKUP($A49,'Annex 2 Designated EHV charges'!$A:$P,2,0))</f>
        <v/>
      </c>
      <c r="C49" s="97" t="str">
        <f>IF($A49="","",VLOOKUP($A49,'Annex 2 Designated EHV charges'!$A:$P,3,0))</f>
        <v/>
      </c>
      <c r="D49" s="98" t="str">
        <f>IF($A49="","",VLOOKUP($A49,'Annex 2 Designated EHV charges'!$A:$P,7,0))</f>
        <v/>
      </c>
      <c r="E49" s="99" t="str">
        <f>IFERROR(IF(VLOOKUP($A49,'Annex 2 Designated EHV charges'!$A:$P,9,FALSE)=0,"",VLOOKUP($A49,'Annex 2 Designated EHV charges'!$A:$P,9,FALSE)),"")</f>
        <v/>
      </c>
      <c r="F49" s="100" t="str">
        <f>IFERROR(IF(VLOOKUP($A49,'Annex 2 Designated EHV charges'!$A:$P,10,FALSE)=0,"",VLOOKUP($A49,'Annex 2 Designated EHV charges'!$A:$P,10,FALSE)),"")</f>
        <v/>
      </c>
      <c r="G49" s="101" t="str">
        <f>IFERROR(IF(VLOOKUP($A49,'Annex 2 Designated EHV charges'!$A:$P,11,FALSE)=0,"",VLOOKUP($A49,'Annex 2 Designated EHV charges'!$A:$P,11,FALSE)),"")</f>
        <v/>
      </c>
      <c r="H49" s="101" t="str">
        <f>IFERROR(IF(VLOOKUP($A49,'Annex 2 Designated EHV charges'!$A:$P,12,FALSE)=0,"",VLOOKUP($A49,'Annex 2 Designated EHV charges'!$A:$P,12,FALSE)),"")</f>
        <v/>
      </c>
    </row>
    <row r="50" spans="1:8" x14ac:dyDescent="0.25">
      <c r="A50" s="96" t="str">
        <f t="array" ref="A50">IFERROR(INDEX('Annex 2 Designated EHV charges'!$A$10:$A$170, MATCH(0, IF(('Annex 2 Designated EHV charges'!$A$10:$A$170=""),1, COUNTIF(A$4:$A49, 'Annex 2 Designated EHV charges'!$A$10:$A$170)), 0)),"")</f>
        <v/>
      </c>
      <c r="B50" s="78" t="str">
        <f>IF($A50="","",VLOOKUP($A50,'Annex 2 Designated EHV charges'!$A:$P,2,0))</f>
        <v/>
      </c>
      <c r="C50" s="97" t="str">
        <f>IF($A50="","",VLOOKUP($A50,'Annex 2 Designated EHV charges'!$A:$P,3,0))</f>
        <v/>
      </c>
      <c r="D50" s="98" t="str">
        <f>IF($A50="","",VLOOKUP($A50,'Annex 2 Designated EHV charges'!$A:$P,7,0))</f>
        <v/>
      </c>
      <c r="E50" s="99" t="str">
        <f>IFERROR(IF(VLOOKUP($A50,'Annex 2 Designated EHV charges'!$A:$P,9,FALSE)=0,"",VLOOKUP($A50,'Annex 2 Designated EHV charges'!$A:$P,9,FALSE)),"")</f>
        <v/>
      </c>
      <c r="F50" s="100" t="str">
        <f>IFERROR(IF(VLOOKUP($A50,'Annex 2 Designated EHV charges'!$A:$P,10,FALSE)=0,"",VLOOKUP($A50,'Annex 2 Designated EHV charges'!$A:$P,10,FALSE)),"")</f>
        <v/>
      </c>
      <c r="G50" s="101" t="str">
        <f>IFERROR(IF(VLOOKUP($A50,'Annex 2 Designated EHV charges'!$A:$P,11,FALSE)=0,"",VLOOKUP($A50,'Annex 2 Designated EHV charges'!$A:$P,11,FALSE)),"")</f>
        <v/>
      </c>
      <c r="H50" s="101" t="str">
        <f>IFERROR(IF(VLOOKUP($A50,'Annex 2 Designated EHV charges'!$A:$P,12,FALSE)=0,"",VLOOKUP($A50,'Annex 2 Designated EHV charges'!$A:$P,12,FALSE)),"")</f>
        <v/>
      </c>
    </row>
    <row r="51" spans="1:8" x14ac:dyDescent="0.25">
      <c r="A51" s="96" t="str">
        <f t="array" ref="A51">IFERROR(INDEX('Annex 2 Designated EHV charges'!$A$10:$A$170, MATCH(0, IF(('Annex 2 Designated EHV charges'!$A$10:$A$170=""),1, COUNTIF(A$4:$A50, 'Annex 2 Designated EHV charges'!$A$10:$A$170)), 0)),"")</f>
        <v/>
      </c>
      <c r="B51" s="78" t="str">
        <f>IF($A51="","",VLOOKUP($A51,'Annex 2 Designated EHV charges'!$A:$P,2,0))</f>
        <v/>
      </c>
      <c r="C51" s="97" t="str">
        <f>IF($A51="","",VLOOKUP($A51,'Annex 2 Designated EHV charges'!$A:$P,3,0))</f>
        <v/>
      </c>
      <c r="D51" s="98" t="str">
        <f>IF($A51="","",VLOOKUP($A51,'Annex 2 Designated EHV charges'!$A:$P,7,0))</f>
        <v/>
      </c>
      <c r="E51" s="99" t="str">
        <f>IFERROR(IF(VLOOKUP($A51,'Annex 2 Designated EHV charges'!$A:$P,9,FALSE)=0,"",VLOOKUP($A51,'Annex 2 Designated EHV charges'!$A:$P,9,FALSE)),"")</f>
        <v/>
      </c>
      <c r="F51" s="100" t="str">
        <f>IFERROR(IF(VLOOKUP($A51,'Annex 2 Designated EHV charges'!$A:$P,10,FALSE)=0,"",VLOOKUP($A51,'Annex 2 Designated EHV charges'!$A:$P,10,FALSE)),"")</f>
        <v/>
      </c>
      <c r="G51" s="101" t="str">
        <f>IFERROR(IF(VLOOKUP($A51,'Annex 2 Designated EHV charges'!$A:$P,11,FALSE)=0,"",VLOOKUP($A51,'Annex 2 Designated EHV charges'!$A:$P,11,FALSE)),"")</f>
        <v/>
      </c>
      <c r="H51" s="101" t="str">
        <f>IFERROR(IF(VLOOKUP($A51,'Annex 2 Designated EHV charges'!$A:$P,12,FALSE)=0,"",VLOOKUP($A51,'Annex 2 Designated EHV charges'!$A:$P,12,FALSE)),"")</f>
        <v/>
      </c>
    </row>
    <row r="52" spans="1:8" x14ac:dyDescent="0.25">
      <c r="A52" s="96" t="str">
        <f t="array" ref="A52">IFERROR(INDEX('Annex 2 Designated EHV charges'!$A$10:$A$170, MATCH(0, IF(('Annex 2 Designated EHV charges'!$A$10:$A$170=""),1, COUNTIF(A$4:$A51, 'Annex 2 Designated EHV charges'!$A$10:$A$170)), 0)),"")</f>
        <v/>
      </c>
      <c r="B52" s="78" t="str">
        <f>IF($A52="","",VLOOKUP($A52,'Annex 2 Designated EHV charges'!$A:$P,2,0))</f>
        <v/>
      </c>
      <c r="C52" s="97" t="str">
        <f>IF($A52="","",VLOOKUP($A52,'Annex 2 Designated EHV charges'!$A:$P,3,0))</f>
        <v/>
      </c>
      <c r="D52" s="98" t="str">
        <f>IF($A52="","",VLOOKUP($A52,'Annex 2 Designated EHV charges'!$A:$P,7,0))</f>
        <v/>
      </c>
      <c r="E52" s="99" t="str">
        <f>IFERROR(IF(VLOOKUP($A52,'Annex 2 Designated EHV charges'!$A:$P,9,FALSE)=0,"",VLOOKUP($A52,'Annex 2 Designated EHV charges'!$A:$P,9,FALSE)),"")</f>
        <v/>
      </c>
      <c r="F52" s="100" t="str">
        <f>IFERROR(IF(VLOOKUP($A52,'Annex 2 Designated EHV charges'!$A:$P,10,FALSE)=0,"",VLOOKUP($A52,'Annex 2 Designated EHV charges'!$A:$P,10,FALSE)),"")</f>
        <v/>
      </c>
      <c r="G52" s="101" t="str">
        <f>IFERROR(IF(VLOOKUP($A52,'Annex 2 Designated EHV charges'!$A:$P,11,FALSE)=0,"",VLOOKUP($A52,'Annex 2 Designated EHV charges'!$A:$P,11,FALSE)),"")</f>
        <v/>
      </c>
      <c r="H52" s="101" t="str">
        <f>IFERROR(IF(VLOOKUP($A52,'Annex 2 Designated EHV charges'!$A:$P,12,FALSE)=0,"",VLOOKUP($A52,'Annex 2 Designated EHV charges'!$A:$P,12,FALSE)),"")</f>
        <v/>
      </c>
    </row>
    <row r="53" spans="1:8" x14ac:dyDescent="0.25">
      <c r="A53" s="96" t="str">
        <f t="array" ref="A53">IFERROR(INDEX('Annex 2 Designated EHV charges'!$A$10:$A$170, MATCH(0, IF(('Annex 2 Designated EHV charges'!$A$10:$A$170=""),1, COUNTIF(A$4:$A52, 'Annex 2 Designated EHV charges'!$A$10:$A$170)), 0)),"")</f>
        <v/>
      </c>
      <c r="B53" s="78" t="str">
        <f>IF($A53="","",VLOOKUP($A53,'Annex 2 Designated EHV charges'!$A:$P,2,0))</f>
        <v/>
      </c>
      <c r="C53" s="97" t="str">
        <f>IF($A53="","",VLOOKUP($A53,'Annex 2 Designated EHV charges'!$A:$P,3,0))</f>
        <v/>
      </c>
      <c r="D53" s="98" t="str">
        <f>IF($A53="","",VLOOKUP($A53,'Annex 2 Designated EHV charges'!$A:$P,7,0))</f>
        <v/>
      </c>
      <c r="E53" s="99" t="str">
        <f>IFERROR(IF(VLOOKUP($A53,'Annex 2 Designated EHV charges'!$A:$P,9,FALSE)=0,"",VLOOKUP($A53,'Annex 2 Designated EHV charges'!$A:$P,9,FALSE)),"")</f>
        <v/>
      </c>
      <c r="F53" s="100" t="str">
        <f>IFERROR(IF(VLOOKUP($A53,'Annex 2 Designated EHV charges'!$A:$P,10,FALSE)=0,"",VLOOKUP($A53,'Annex 2 Designated EHV charges'!$A:$P,10,FALSE)),"")</f>
        <v/>
      </c>
      <c r="G53" s="101" t="str">
        <f>IFERROR(IF(VLOOKUP($A53,'Annex 2 Designated EHV charges'!$A:$P,11,FALSE)=0,"",VLOOKUP($A53,'Annex 2 Designated EHV charges'!$A:$P,11,FALSE)),"")</f>
        <v/>
      </c>
      <c r="H53" s="101" t="str">
        <f>IFERROR(IF(VLOOKUP($A53,'Annex 2 Designated EHV charges'!$A:$P,12,FALSE)=0,"",VLOOKUP($A53,'Annex 2 Designated EHV charges'!$A:$P,12,FALSE)),"")</f>
        <v/>
      </c>
    </row>
    <row r="54" spans="1:8" x14ac:dyDescent="0.25">
      <c r="A54" s="96" t="str">
        <f t="array" ref="A54">IFERROR(INDEX('Annex 2 Designated EHV charges'!$A$10:$A$170, MATCH(0, IF(('Annex 2 Designated EHV charges'!$A$10:$A$170=""),1, COUNTIF(A$4:$A53, 'Annex 2 Designated EHV charges'!$A$10:$A$170)), 0)),"")</f>
        <v/>
      </c>
      <c r="B54" s="78" t="str">
        <f>IF($A54="","",VLOOKUP($A54,'Annex 2 Designated EHV charges'!$A:$P,2,0))</f>
        <v/>
      </c>
      <c r="C54" s="97" t="str">
        <f>IF($A54="","",VLOOKUP($A54,'Annex 2 Designated EHV charges'!$A:$P,3,0))</f>
        <v/>
      </c>
      <c r="D54" s="98" t="str">
        <f>IF($A54="","",VLOOKUP($A54,'Annex 2 Designated EHV charges'!$A:$P,7,0))</f>
        <v/>
      </c>
      <c r="E54" s="99" t="str">
        <f>IFERROR(IF(VLOOKUP($A54,'Annex 2 Designated EHV charges'!$A:$P,9,FALSE)=0,"",VLOOKUP($A54,'Annex 2 Designated EHV charges'!$A:$P,9,FALSE)),"")</f>
        <v/>
      </c>
      <c r="F54" s="100" t="str">
        <f>IFERROR(IF(VLOOKUP($A54,'Annex 2 Designated EHV charges'!$A:$P,10,FALSE)=0,"",VLOOKUP($A54,'Annex 2 Designated EHV charges'!$A:$P,10,FALSE)),"")</f>
        <v/>
      </c>
      <c r="G54" s="101" t="str">
        <f>IFERROR(IF(VLOOKUP($A54,'Annex 2 Designated EHV charges'!$A:$P,11,FALSE)=0,"",VLOOKUP($A54,'Annex 2 Designated EHV charges'!$A:$P,11,FALSE)),"")</f>
        <v/>
      </c>
      <c r="H54" s="101" t="str">
        <f>IFERROR(IF(VLOOKUP($A54,'Annex 2 Designated EHV charges'!$A:$P,12,FALSE)=0,"",VLOOKUP($A54,'Annex 2 Designated EHV charges'!$A:$P,12,FALSE)),"")</f>
        <v/>
      </c>
    </row>
    <row r="55" spans="1:8" x14ac:dyDescent="0.25">
      <c r="A55" s="96" t="str">
        <f t="array" ref="A55">IFERROR(INDEX('Annex 2 Designated EHV charges'!$A$10:$A$170, MATCH(0, IF(('Annex 2 Designated EHV charges'!$A$10:$A$170=""),1, COUNTIF(A$4:$A54, 'Annex 2 Designated EHV charges'!$A$10:$A$170)), 0)),"")</f>
        <v/>
      </c>
      <c r="B55" s="78" t="str">
        <f>IF($A55="","",VLOOKUP($A55,'Annex 2 Designated EHV charges'!$A:$P,2,0))</f>
        <v/>
      </c>
      <c r="C55" s="97" t="str">
        <f>IF($A55="","",VLOOKUP($A55,'Annex 2 Designated EHV charges'!$A:$P,3,0))</f>
        <v/>
      </c>
      <c r="D55" s="98" t="str">
        <f>IF($A55="","",VLOOKUP($A55,'Annex 2 Designated EHV charges'!$A:$P,7,0))</f>
        <v/>
      </c>
      <c r="E55" s="99" t="str">
        <f>IFERROR(IF(VLOOKUP($A55,'Annex 2 Designated EHV charges'!$A:$P,9,FALSE)=0,"",VLOOKUP($A55,'Annex 2 Designated EHV charges'!$A:$P,9,FALSE)),"")</f>
        <v/>
      </c>
      <c r="F55" s="100" t="str">
        <f>IFERROR(IF(VLOOKUP($A55,'Annex 2 Designated EHV charges'!$A:$P,10,FALSE)=0,"",VLOOKUP($A55,'Annex 2 Designated EHV charges'!$A:$P,10,FALSE)),"")</f>
        <v/>
      </c>
      <c r="G55" s="101" t="str">
        <f>IFERROR(IF(VLOOKUP($A55,'Annex 2 Designated EHV charges'!$A:$P,11,FALSE)=0,"",VLOOKUP($A55,'Annex 2 Designated EHV charges'!$A:$P,11,FALSE)),"")</f>
        <v/>
      </c>
      <c r="H55" s="101" t="str">
        <f>IFERROR(IF(VLOOKUP($A55,'Annex 2 Designated EHV charges'!$A:$P,12,FALSE)=0,"",VLOOKUP($A55,'Annex 2 Designated EHV charges'!$A:$P,12,FALSE)),"")</f>
        <v/>
      </c>
    </row>
    <row r="56" spans="1:8" x14ac:dyDescent="0.25">
      <c r="A56" s="96" t="str">
        <f t="array" ref="A56">IFERROR(INDEX('Annex 2 Designated EHV charges'!$A$10:$A$170, MATCH(0, IF(('Annex 2 Designated EHV charges'!$A$10:$A$170=""),1, COUNTIF(A$4:$A55, 'Annex 2 Designated EHV charges'!$A$10:$A$170)), 0)),"")</f>
        <v/>
      </c>
      <c r="B56" s="78" t="str">
        <f>IF($A56="","",VLOOKUP($A56,'Annex 2 Designated EHV charges'!$A:$P,2,0))</f>
        <v/>
      </c>
      <c r="C56" s="97" t="str">
        <f>IF($A56="","",VLOOKUP($A56,'Annex 2 Designated EHV charges'!$A:$P,3,0))</f>
        <v/>
      </c>
      <c r="D56" s="98" t="str">
        <f>IF($A56="","",VLOOKUP($A56,'Annex 2 Designated EHV charges'!$A:$P,7,0))</f>
        <v/>
      </c>
      <c r="E56" s="99" t="str">
        <f>IFERROR(IF(VLOOKUP($A56,'Annex 2 Designated EHV charges'!$A:$P,9,FALSE)=0,"",VLOOKUP($A56,'Annex 2 Designated EHV charges'!$A:$P,9,FALSE)),"")</f>
        <v/>
      </c>
      <c r="F56" s="100" t="str">
        <f>IFERROR(IF(VLOOKUP($A56,'Annex 2 Designated EHV charges'!$A:$P,10,FALSE)=0,"",VLOOKUP($A56,'Annex 2 Designated EHV charges'!$A:$P,10,FALSE)),"")</f>
        <v/>
      </c>
      <c r="G56" s="101" t="str">
        <f>IFERROR(IF(VLOOKUP($A56,'Annex 2 Designated EHV charges'!$A:$P,11,FALSE)=0,"",VLOOKUP($A56,'Annex 2 Designated EHV charges'!$A:$P,11,FALSE)),"")</f>
        <v/>
      </c>
      <c r="H56" s="101" t="str">
        <f>IFERROR(IF(VLOOKUP($A56,'Annex 2 Designated EHV charges'!$A:$P,12,FALSE)=0,"",VLOOKUP($A56,'Annex 2 Designated EHV charges'!$A:$P,12,FALSE)),"")</f>
        <v/>
      </c>
    </row>
    <row r="57" spans="1:8" x14ac:dyDescent="0.25">
      <c r="A57" s="96" t="str">
        <f t="array" ref="A57">IFERROR(INDEX('Annex 2 Designated EHV charges'!$A$10:$A$170, MATCH(0, IF(('Annex 2 Designated EHV charges'!$A$10:$A$170=""),1, COUNTIF(A$4:$A56, 'Annex 2 Designated EHV charges'!$A$10:$A$170)), 0)),"")</f>
        <v/>
      </c>
      <c r="B57" s="78" t="str">
        <f>IF($A57="","",VLOOKUP($A57,'Annex 2 Designated EHV charges'!$A:$P,2,0))</f>
        <v/>
      </c>
      <c r="C57" s="97" t="str">
        <f>IF($A57="","",VLOOKUP($A57,'Annex 2 Designated EHV charges'!$A:$P,3,0))</f>
        <v/>
      </c>
      <c r="D57" s="98" t="str">
        <f>IF($A57="","",VLOOKUP($A57,'Annex 2 Designated EHV charges'!$A:$P,7,0))</f>
        <v/>
      </c>
      <c r="E57" s="99" t="str">
        <f>IFERROR(IF(VLOOKUP($A57,'Annex 2 Designated EHV charges'!$A:$P,9,FALSE)=0,"",VLOOKUP($A57,'Annex 2 Designated EHV charges'!$A:$P,9,FALSE)),"")</f>
        <v/>
      </c>
      <c r="F57" s="100" t="str">
        <f>IFERROR(IF(VLOOKUP($A57,'Annex 2 Designated EHV charges'!$A:$P,10,FALSE)=0,"",VLOOKUP($A57,'Annex 2 Designated EHV charges'!$A:$P,10,FALSE)),"")</f>
        <v/>
      </c>
      <c r="G57" s="101" t="str">
        <f>IFERROR(IF(VLOOKUP($A57,'Annex 2 Designated EHV charges'!$A:$P,11,FALSE)=0,"",VLOOKUP($A57,'Annex 2 Designated EHV charges'!$A:$P,11,FALSE)),"")</f>
        <v/>
      </c>
      <c r="H57" s="101" t="str">
        <f>IFERROR(IF(VLOOKUP($A57,'Annex 2 Designated EHV charges'!$A:$P,12,FALSE)=0,"",VLOOKUP($A57,'Annex 2 Designated EHV charges'!$A:$P,12,FALSE)),"")</f>
        <v/>
      </c>
    </row>
    <row r="58" spans="1:8" x14ac:dyDescent="0.25">
      <c r="A58" s="96" t="str">
        <f t="array" ref="A58">IFERROR(INDEX('Annex 2 Designated EHV charges'!$A$10:$A$170, MATCH(0, IF(('Annex 2 Designated EHV charges'!$A$10:$A$170=""),1, COUNTIF(A$4:$A57, 'Annex 2 Designated EHV charges'!$A$10:$A$170)), 0)),"")</f>
        <v/>
      </c>
      <c r="B58" s="78" t="str">
        <f>IF($A58="","",VLOOKUP($A58,'Annex 2 Designated EHV charges'!$A:$P,2,0))</f>
        <v/>
      </c>
      <c r="C58" s="97" t="str">
        <f>IF($A58="","",VLOOKUP($A58,'Annex 2 Designated EHV charges'!$A:$P,3,0))</f>
        <v/>
      </c>
      <c r="D58" s="98" t="str">
        <f>IF($A58="","",VLOOKUP($A58,'Annex 2 Designated EHV charges'!$A:$P,7,0))</f>
        <v/>
      </c>
      <c r="E58" s="99" t="str">
        <f>IFERROR(IF(VLOOKUP($A58,'Annex 2 Designated EHV charges'!$A:$P,9,FALSE)=0,"",VLOOKUP($A58,'Annex 2 Designated EHV charges'!$A:$P,9,FALSE)),"")</f>
        <v/>
      </c>
      <c r="F58" s="100" t="str">
        <f>IFERROR(IF(VLOOKUP($A58,'Annex 2 Designated EHV charges'!$A:$P,10,FALSE)=0,"",VLOOKUP($A58,'Annex 2 Designated EHV charges'!$A:$P,10,FALSE)),"")</f>
        <v/>
      </c>
      <c r="G58" s="101" t="str">
        <f>IFERROR(IF(VLOOKUP($A58,'Annex 2 Designated EHV charges'!$A:$P,11,FALSE)=0,"",VLOOKUP($A58,'Annex 2 Designated EHV charges'!$A:$P,11,FALSE)),"")</f>
        <v/>
      </c>
      <c r="H58" s="101" t="str">
        <f>IFERROR(IF(VLOOKUP($A58,'Annex 2 Designated EHV charges'!$A:$P,12,FALSE)=0,"",VLOOKUP($A58,'Annex 2 Designated EHV charges'!$A:$P,12,FALSE)),"")</f>
        <v/>
      </c>
    </row>
    <row r="59" spans="1:8" x14ac:dyDescent="0.25">
      <c r="A59" s="96" t="str">
        <f t="array" ref="A59">IFERROR(INDEX('Annex 2 Designated EHV charges'!$A$10:$A$170, MATCH(0, IF(('Annex 2 Designated EHV charges'!$A$10:$A$170=""),1, COUNTIF(A$4:$A58, 'Annex 2 Designated EHV charges'!$A$10:$A$170)), 0)),"")</f>
        <v/>
      </c>
      <c r="B59" s="78" t="str">
        <f>IF($A59="","",VLOOKUP($A59,'Annex 2 Designated EHV charges'!$A:$P,2,0))</f>
        <v/>
      </c>
      <c r="C59" s="97" t="str">
        <f>IF($A59="","",VLOOKUP($A59,'Annex 2 Designated EHV charges'!$A:$P,3,0))</f>
        <v/>
      </c>
      <c r="D59" s="98" t="str">
        <f>IF($A59="","",VLOOKUP($A59,'Annex 2 Designated EHV charges'!$A:$P,7,0))</f>
        <v/>
      </c>
      <c r="E59" s="99" t="str">
        <f>IFERROR(IF(VLOOKUP($A59,'Annex 2 Designated EHV charges'!$A:$P,9,FALSE)=0,"",VLOOKUP($A59,'Annex 2 Designated EHV charges'!$A:$P,9,FALSE)),"")</f>
        <v/>
      </c>
      <c r="F59" s="100" t="str">
        <f>IFERROR(IF(VLOOKUP($A59,'Annex 2 Designated EHV charges'!$A:$P,10,FALSE)=0,"",VLOOKUP($A59,'Annex 2 Designated EHV charges'!$A:$P,10,FALSE)),"")</f>
        <v/>
      </c>
      <c r="G59" s="101" t="str">
        <f>IFERROR(IF(VLOOKUP($A59,'Annex 2 Designated EHV charges'!$A:$P,11,FALSE)=0,"",VLOOKUP($A59,'Annex 2 Designated EHV charges'!$A:$P,11,FALSE)),"")</f>
        <v/>
      </c>
      <c r="H59" s="101" t="str">
        <f>IFERROR(IF(VLOOKUP($A59,'Annex 2 Designated EHV charges'!$A:$P,12,FALSE)=0,"",VLOOKUP($A59,'Annex 2 Designated EHV charges'!$A:$P,12,FALSE)),"")</f>
        <v/>
      </c>
    </row>
    <row r="60" spans="1:8" x14ac:dyDescent="0.25">
      <c r="A60" s="96" t="str">
        <f t="array" ref="A60">IFERROR(INDEX('Annex 2 Designated EHV charges'!$A$10:$A$170, MATCH(0, IF(('Annex 2 Designated EHV charges'!$A$10:$A$170=""),1, COUNTIF(A$4:$A59, 'Annex 2 Designated EHV charges'!$A$10:$A$170)), 0)),"")</f>
        <v/>
      </c>
      <c r="B60" s="78" t="str">
        <f>IF($A60="","",VLOOKUP($A60,'Annex 2 Designated EHV charges'!$A:$P,2,0))</f>
        <v/>
      </c>
      <c r="C60" s="97" t="str">
        <f>IF($A60="","",VLOOKUP($A60,'Annex 2 Designated EHV charges'!$A:$P,3,0))</f>
        <v/>
      </c>
      <c r="D60" s="98" t="str">
        <f>IF($A60="","",VLOOKUP($A60,'Annex 2 Designated EHV charges'!$A:$P,7,0))</f>
        <v/>
      </c>
      <c r="E60" s="99" t="str">
        <f>IFERROR(IF(VLOOKUP($A60,'Annex 2 Designated EHV charges'!$A:$P,9,FALSE)=0,"",VLOOKUP($A60,'Annex 2 Designated EHV charges'!$A:$P,9,FALSE)),"")</f>
        <v/>
      </c>
      <c r="F60" s="100" t="str">
        <f>IFERROR(IF(VLOOKUP($A60,'Annex 2 Designated EHV charges'!$A:$P,10,FALSE)=0,"",VLOOKUP($A60,'Annex 2 Designated EHV charges'!$A:$P,10,FALSE)),"")</f>
        <v/>
      </c>
      <c r="G60" s="101" t="str">
        <f>IFERROR(IF(VLOOKUP($A60,'Annex 2 Designated EHV charges'!$A:$P,11,FALSE)=0,"",VLOOKUP($A60,'Annex 2 Designated EHV charges'!$A:$P,11,FALSE)),"")</f>
        <v/>
      </c>
      <c r="H60" s="101" t="str">
        <f>IFERROR(IF(VLOOKUP($A60,'Annex 2 Designated EHV charges'!$A:$P,12,FALSE)=0,"",VLOOKUP($A60,'Annex 2 Designated EHV charges'!$A:$P,12,FALSE)),"")</f>
        <v/>
      </c>
    </row>
    <row r="61" spans="1:8" x14ac:dyDescent="0.25">
      <c r="A61" s="96" t="str">
        <f t="array" ref="A61">IFERROR(INDEX('Annex 2 Designated EHV charges'!$A$10:$A$170, MATCH(0, IF(('Annex 2 Designated EHV charges'!$A$10:$A$170=""),1, COUNTIF(A$4:$A60, 'Annex 2 Designated EHV charges'!$A$10:$A$170)), 0)),"")</f>
        <v/>
      </c>
      <c r="B61" s="78" t="str">
        <f>IF($A61="","",VLOOKUP($A61,'Annex 2 Designated EHV charges'!$A:$P,2,0))</f>
        <v/>
      </c>
      <c r="C61" s="97" t="str">
        <f>IF($A61="","",VLOOKUP($A61,'Annex 2 Designated EHV charges'!$A:$P,3,0))</f>
        <v/>
      </c>
      <c r="D61" s="98" t="str">
        <f>IF($A61="","",VLOOKUP($A61,'Annex 2 Designated EHV charges'!$A:$P,7,0))</f>
        <v/>
      </c>
      <c r="E61" s="99" t="str">
        <f>IFERROR(IF(VLOOKUP($A61,'Annex 2 Designated EHV charges'!$A:$P,9,FALSE)=0,"",VLOOKUP($A61,'Annex 2 Designated EHV charges'!$A:$P,9,FALSE)),"")</f>
        <v/>
      </c>
      <c r="F61" s="100" t="str">
        <f>IFERROR(IF(VLOOKUP($A61,'Annex 2 Designated EHV charges'!$A:$P,10,FALSE)=0,"",VLOOKUP($A61,'Annex 2 Designated EHV charges'!$A:$P,10,FALSE)),"")</f>
        <v/>
      </c>
      <c r="G61" s="101" t="str">
        <f>IFERROR(IF(VLOOKUP($A61,'Annex 2 Designated EHV charges'!$A:$P,11,FALSE)=0,"",VLOOKUP($A61,'Annex 2 Designated EHV charges'!$A:$P,11,FALSE)),"")</f>
        <v/>
      </c>
      <c r="H61" s="101" t="str">
        <f>IFERROR(IF(VLOOKUP($A61,'Annex 2 Designated EHV charges'!$A:$P,12,FALSE)=0,"",VLOOKUP($A61,'Annex 2 Designated EHV charges'!$A:$P,12,FALSE)),"")</f>
        <v/>
      </c>
    </row>
    <row r="62" spans="1:8" x14ac:dyDescent="0.25">
      <c r="A62" s="96" t="str">
        <f t="array" ref="A62">IFERROR(INDEX('Annex 2 Designated EHV charges'!$A$10:$A$170, MATCH(0, IF(('Annex 2 Designated EHV charges'!$A$10:$A$170=""),1, COUNTIF(A$4:$A61, 'Annex 2 Designated EHV charges'!$A$10:$A$170)), 0)),"")</f>
        <v/>
      </c>
      <c r="B62" s="78" t="str">
        <f>IF($A62="","",VLOOKUP($A62,'Annex 2 Designated EHV charges'!$A:$P,2,0))</f>
        <v/>
      </c>
      <c r="C62" s="97" t="str">
        <f>IF($A62="","",VLOOKUP($A62,'Annex 2 Designated EHV charges'!$A:$P,3,0))</f>
        <v/>
      </c>
      <c r="D62" s="98" t="str">
        <f>IF($A62="","",VLOOKUP($A62,'Annex 2 Designated EHV charges'!$A:$P,7,0))</f>
        <v/>
      </c>
      <c r="E62" s="99" t="str">
        <f>IFERROR(IF(VLOOKUP($A62,'Annex 2 Designated EHV charges'!$A:$P,9,FALSE)=0,"",VLOOKUP($A62,'Annex 2 Designated EHV charges'!$A:$P,9,FALSE)),"")</f>
        <v/>
      </c>
      <c r="F62" s="100" t="str">
        <f>IFERROR(IF(VLOOKUP($A62,'Annex 2 Designated EHV charges'!$A:$P,10,FALSE)=0,"",VLOOKUP($A62,'Annex 2 Designated EHV charges'!$A:$P,10,FALSE)),"")</f>
        <v/>
      </c>
      <c r="G62" s="101" t="str">
        <f>IFERROR(IF(VLOOKUP($A62,'Annex 2 Designated EHV charges'!$A:$P,11,FALSE)=0,"",VLOOKUP($A62,'Annex 2 Designated EHV charges'!$A:$P,11,FALSE)),"")</f>
        <v/>
      </c>
      <c r="H62" s="101" t="str">
        <f>IFERROR(IF(VLOOKUP($A62,'Annex 2 Designated EHV charges'!$A:$P,12,FALSE)=0,"",VLOOKUP($A62,'Annex 2 Designated EHV charges'!$A:$P,12,FALSE)),"")</f>
        <v/>
      </c>
    </row>
    <row r="63" spans="1:8" x14ac:dyDescent="0.25">
      <c r="A63" s="96" t="str">
        <f t="array" ref="A63">IFERROR(INDEX('Annex 2 Designated EHV charges'!$A$10:$A$170, MATCH(0, IF(('Annex 2 Designated EHV charges'!$A$10:$A$170=""),1, COUNTIF(A$4:$A62, 'Annex 2 Designated EHV charges'!$A$10:$A$170)), 0)),"")</f>
        <v/>
      </c>
      <c r="B63" s="78" t="str">
        <f>IF($A63="","",VLOOKUP($A63,'Annex 2 Designated EHV charges'!$A:$P,2,0))</f>
        <v/>
      </c>
      <c r="C63" s="97" t="str">
        <f>IF($A63="","",VLOOKUP($A63,'Annex 2 Designated EHV charges'!$A:$P,3,0))</f>
        <v/>
      </c>
      <c r="D63" s="98" t="str">
        <f>IF($A63="","",VLOOKUP($A63,'Annex 2 Designated EHV charges'!$A:$P,7,0))</f>
        <v/>
      </c>
      <c r="E63" s="99" t="str">
        <f>IFERROR(IF(VLOOKUP($A63,'Annex 2 Designated EHV charges'!$A:$P,9,FALSE)=0,"",VLOOKUP($A63,'Annex 2 Designated EHV charges'!$A:$P,9,FALSE)),"")</f>
        <v/>
      </c>
      <c r="F63" s="100" t="str">
        <f>IFERROR(IF(VLOOKUP($A63,'Annex 2 Designated EHV charges'!$A:$P,10,FALSE)=0,"",VLOOKUP($A63,'Annex 2 Designated EHV charges'!$A:$P,10,FALSE)),"")</f>
        <v/>
      </c>
      <c r="G63" s="101" t="str">
        <f>IFERROR(IF(VLOOKUP($A63,'Annex 2 Designated EHV charges'!$A:$P,11,FALSE)=0,"",VLOOKUP($A63,'Annex 2 Designated EHV charges'!$A:$P,11,FALSE)),"")</f>
        <v/>
      </c>
      <c r="H63" s="101" t="str">
        <f>IFERROR(IF(VLOOKUP($A63,'Annex 2 Designated EHV charges'!$A:$P,12,FALSE)=0,"",VLOOKUP($A63,'Annex 2 Designated EHV charges'!$A:$P,12,FALSE)),"")</f>
        <v/>
      </c>
    </row>
    <row r="64" spans="1:8" x14ac:dyDescent="0.25">
      <c r="A64" s="96" t="str">
        <f t="array" ref="A64">IFERROR(INDEX('Annex 2 Designated EHV charges'!$A$10:$A$170, MATCH(0, IF(('Annex 2 Designated EHV charges'!$A$10:$A$170=""),1, COUNTIF(A$4:$A63, 'Annex 2 Designated EHV charges'!$A$10:$A$170)), 0)),"")</f>
        <v/>
      </c>
      <c r="B64" s="78" t="str">
        <f>IF($A64="","",VLOOKUP($A64,'Annex 2 Designated EHV charges'!$A:$P,2,0))</f>
        <v/>
      </c>
      <c r="C64" s="97" t="str">
        <f>IF($A64="","",VLOOKUP($A64,'Annex 2 Designated EHV charges'!$A:$P,3,0))</f>
        <v/>
      </c>
      <c r="D64" s="98" t="str">
        <f>IF($A64="","",VLOOKUP($A64,'Annex 2 Designated EHV charges'!$A:$P,7,0))</f>
        <v/>
      </c>
      <c r="E64" s="99" t="str">
        <f>IFERROR(IF(VLOOKUP($A64,'Annex 2 Designated EHV charges'!$A:$P,9,FALSE)=0,"",VLOOKUP($A64,'Annex 2 Designated EHV charges'!$A:$P,9,FALSE)),"")</f>
        <v/>
      </c>
      <c r="F64" s="100" t="str">
        <f>IFERROR(IF(VLOOKUP($A64,'Annex 2 Designated EHV charges'!$A:$P,10,FALSE)=0,"",VLOOKUP($A64,'Annex 2 Designated EHV charges'!$A:$P,10,FALSE)),"")</f>
        <v/>
      </c>
      <c r="G64" s="101" t="str">
        <f>IFERROR(IF(VLOOKUP($A64,'Annex 2 Designated EHV charges'!$A:$P,11,FALSE)=0,"",VLOOKUP($A64,'Annex 2 Designated EHV charges'!$A:$P,11,FALSE)),"")</f>
        <v/>
      </c>
      <c r="H64" s="101" t="str">
        <f>IFERROR(IF(VLOOKUP($A64,'Annex 2 Designated EHV charges'!$A:$P,12,FALSE)=0,"",VLOOKUP($A64,'Annex 2 Designated EHV charges'!$A:$P,12,FALSE)),"")</f>
        <v/>
      </c>
    </row>
    <row r="65" spans="1:8" x14ac:dyDescent="0.25">
      <c r="A65" s="96" t="str">
        <f t="array" ref="A65">IFERROR(INDEX('Annex 2 Designated EHV charges'!$A$10:$A$170, MATCH(0, IF(('Annex 2 Designated EHV charges'!$A$10:$A$170=""),1, COUNTIF(A$4:$A64, 'Annex 2 Designated EHV charges'!$A$10:$A$170)), 0)),"")</f>
        <v/>
      </c>
      <c r="B65" s="78" t="str">
        <f>IF($A65="","",VLOOKUP($A65,'Annex 2 Designated EHV charges'!$A:$P,2,0))</f>
        <v/>
      </c>
      <c r="C65" s="97" t="str">
        <f>IF($A65="","",VLOOKUP($A65,'Annex 2 Designated EHV charges'!$A:$P,3,0))</f>
        <v/>
      </c>
      <c r="D65" s="98" t="str">
        <f>IF($A65="","",VLOOKUP($A65,'Annex 2 Designated EHV charges'!$A:$P,7,0))</f>
        <v/>
      </c>
      <c r="E65" s="99" t="str">
        <f>IFERROR(IF(VLOOKUP($A65,'Annex 2 Designated EHV charges'!$A:$P,9,FALSE)=0,"",VLOOKUP($A65,'Annex 2 Designated EHV charges'!$A:$P,9,FALSE)),"")</f>
        <v/>
      </c>
      <c r="F65" s="100" t="str">
        <f>IFERROR(IF(VLOOKUP($A65,'Annex 2 Designated EHV charges'!$A:$P,10,FALSE)=0,"",VLOOKUP($A65,'Annex 2 Designated EHV charges'!$A:$P,10,FALSE)),"")</f>
        <v/>
      </c>
      <c r="G65" s="101" t="str">
        <f>IFERROR(IF(VLOOKUP($A65,'Annex 2 Designated EHV charges'!$A:$P,11,FALSE)=0,"",VLOOKUP($A65,'Annex 2 Designated EHV charges'!$A:$P,11,FALSE)),"")</f>
        <v/>
      </c>
      <c r="H65" s="101" t="str">
        <f>IFERROR(IF(VLOOKUP($A65,'Annex 2 Designated EHV charges'!$A:$P,12,FALSE)=0,"",VLOOKUP($A65,'Annex 2 Designated EHV charges'!$A:$P,12,FALSE)),"")</f>
        <v/>
      </c>
    </row>
    <row r="66" spans="1:8" x14ac:dyDescent="0.25">
      <c r="A66" s="96" t="str">
        <f t="array" ref="A66">IFERROR(INDEX('Annex 2 Designated EHV charges'!$A$10:$A$170, MATCH(0, IF(('Annex 2 Designated EHV charges'!$A$10:$A$170=""),1, COUNTIF(A$4:$A65, 'Annex 2 Designated EHV charges'!$A$10:$A$170)), 0)),"")</f>
        <v/>
      </c>
      <c r="B66" s="78" t="str">
        <f>IF($A66="","",VLOOKUP($A66,'Annex 2 Designated EHV charges'!$A:$P,2,0))</f>
        <v/>
      </c>
      <c r="C66" s="97" t="str">
        <f>IF($A66="","",VLOOKUP($A66,'Annex 2 Designated EHV charges'!$A:$P,3,0))</f>
        <v/>
      </c>
      <c r="D66" s="98" t="str">
        <f>IF($A66="","",VLOOKUP($A66,'Annex 2 Designated EHV charges'!$A:$P,7,0))</f>
        <v/>
      </c>
      <c r="E66" s="99" t="str">
        <f>IFERROR(IF(VLOOKUP($A66,'Annex 2 Designated EHV charges'!$A:$P,9,FALSE)=0,"",VLOOKUP($A66,'Annex 2 Designated EHV charges'!$A:$P,9,FALSE)),"")</f>
        <v/>
      </c>
      <c r="F66" s="100" t="str">
        <f>IFERROR(IF(VLOOKUP($A66,'Annex 2 Designated EHV charges'!$A:$P,10,FALSE)=0,"",VLOOKUP($A66,'Annex 2 Designated EHV charges'!$A:$P,10,FALSE)),"")</f>
        <v/>
      </c>
      <c r="G66" s="101" t="str">
        <f>IFERROR(IF(VLOOKUP($A66,'Annex 2 Designated EHV charges'!$A:$P,11,FALSE)=0,"",VLOOKUP($A66,'Annex 2 Designated EHV charges'!$A:$P,11,FALSE)),"")</f>
        <v/>
      </c>
      <c r="H66" s="101" t="str">
        <f>IFERROR(IF(VLOOKUP($A66,'Annex 2 Designated EHV charges'!$A:$P,12,FALSE)=0,"",VLOOKUP($A66,'Annex 2 Designated EHV charges'!$A:$P,12,FALSE)),"")</f>
        <v/>
      </c>
    </row>
    <row r="67" spans="1:8" x14ac:dyDescent="0.25">
      <c r="A67" s="96" t="str">
        <f t="array" ref="A67">IFERROR(INDEX('Annex 2 Designated EHV charges'!$A$10:$A$170, MATCH(0, IF(('Annex 2 Designated EHV charges'!$A$10:$A$170=""),1, COUNTIF(A$4:$A66, 'Annex 2 Designated EHV charges'!$A$10:$A$170)), 0)),"")</f>
        <v/>
      </c>
      <c r="B67" s="78" t="str">
        <f>IF($A67="","",VLOOKUP($A67,'Annex 2 Designated EHV charges'!$A:$P,2,0))</f>
        <v/>
      </c>
      <c r="C67" s="97" t="str">
        <f>IF($A67="","",VLOOKUP($A67,'Annex 2 Designated EHV charges'!$A:$P,3,0))</f>
        <v/>
      </c>
      <c r="D67" s="98" t="str">
        <f>IF($A67="","",VLOOKUP($A67,'Annex 2 Designated EHV charges'!$A:$P,7,0))</f>
        <v/>
      </c>
      <c r="E67" s="99" t="str">
        <f>IFERROR(IF(VLOOKUP($A67,'Annex 2 Designated EHV charges'!$A:$P,9,FALSE)=0,"",VLOOKUP($A67,'Annex 2 Designated EHV charges'!$A:$P,9,FALSE)),"")</f>
        <v/>
      </c>
      <c r="F67" s="100" t="str">
        <f>IFERROR(IF(VLOOKUP($A67,'Annex 2 Designated EHV charges'!$A:$P,10,FALSE)=0,"",VLOOKUP($A67,'Annex 2 Designated EHV charges'!$A:$P,10,FALSE)),"")</f>
        <v/>
      </c>
      <c r="G67" s="101" t="str">
        <f>IFERROR(IF(VLOOKUP($A67,'Annex 2 Designated EHV charges'!$A:$P,11,FALSE)=0,"",VLOOKUP($A67,'Annex 2 Designated EHV charges'!$A:$P,11,FALSE)),"")</f>
        <v/>
      </c>
      <c r="H67" s="101" t="str">
        <f>IFERROR(IF(VLOOKUP($A67,'Annex 2 Designated EHV charges'!$A:$P,12,FALSE)=0,"",VLOOKUP($A67,'Annex 2 Designated EHV charges'!$A:$P,12,FALSE)),"")</f>
        <v/>
      </c>
    </row>
    <row r="68" spans="1:8" x14ac:dyDescent="0.25">
      <c r="A68" s="96" t="str">
        <f t="array" ref="A68">IFERROR(INDEX('Annex 2 Designated EHV charges'!$A$10:$A$170, MATCH(0, IF(('Annex 2 Designated EHV charges'!$A$10:$A$170=""),1, COUNTIF(A$4:$A67, 'Annex 2 Designated EHV charges'!$A$10:$A$170)), 0)),"")</f>
        <v/>
      </c>
      <c r="B68" s="78" t="str">
        <f>IF($A68="","",VLOOKUP($A68,'Annex 2 Designated EHV charges'!$A:$P,2,0))</f>
        <v/>
      </c>
      <c r="C68" s="97" t="str">
        <f>IF($A68="","",VLOOKUP($A68,'Annex 2 Designated EHV charges'!$A:$P,3,0))</f>
        <v/>
      </c>
      <c r="D68" s="98" t="str">
        <f>IF($A68="","",VLOOKUP($A68,'Annex 2 Designated EHV charges'!$A:$P,7,0))</f>
        <v/>
      </c>
      <c r="E68" s="99" t="str">
        <f>IFERROR(IF(VLOOKUP($A68,'Annex 2 Designated EHV charges'!$A:$P,9,FALSE)=0,"",VLOOKUP($A68,'Annex 2 Designated EHV charges'!$A:$P,9,FALSE)),"")</f>
        <v/>
      </c>
      <c r="F68" s="100" t="str">
        <f>IFERROR(IF(VLOOKUP($A68,'Annex 2 Designated EHV charges'!$A:$P,10,FALSE)=0,"",VLOOKUP($A68,'Annex 2 Designated EHV charges'!$A:$P,10,FALSE)),"")</f>
        <v/>
      </c>
      <c r="G68" s="101" t="str">
        <f>IFERROR(IF(VLOOKUP($A68,'Annex 2 Designated EHV charges'!$A:$P,11,FALSE)=0,"",VLOOKUP($A68,'Annex 2 Designated EHV charges'!$A:$P,11,FALSE)),"")</f>
        <v/>
      </c>
      <c r="H68" s="101" t="str">
        <f>IFERROR(IF(VLOOKUP($A68,'Annex 2 Designated EHV charges'!$A:$P,12,FALSE)=0,"",VLOOKUP($A68,'Annex 2 Designated EHV charges'!$A:$P,12,FALSE)),"")</f>
        <v/>
      </c>
    </row>
    <row r="69" spans="1:8" x14ac:dyDescent="0.25">
      <c r="A69" s="96" t="str">
        <f t="array" ref="A69">IFERROR(INDEX('Annex 2 Designated EHV charges'!$A$10:$A$170, MATCH(0, IF(('Annex 2 Designated EHV charges'!$A$10:$A$170=""),1, COUNTIF(A$4:$A68, 'Annex 2 Designated EHV charges'!$A$10:$A$170)), 0)),"")</f>
        <v/>
      </c>
      <c r="B69" s="78" t="str">
        <f>IF($A69="","",VLOOKUP($A69,'Annex 2 Designated EHV charges'!$A:$P,2,0))</f>
        <v/>
      </c>
      <c r="C69" s="97" t="str">
        <f>IF($A69="","",VLOOKUP($A69,'Annex 2 Designated EHV charges'!$A:$P,3,0))</f>
        <v/>
      </c>
      <c r="D69" s="98" t="str">
        <f>IF($A69="","",VLOOKUP($A69,'Annex 2 Designated EHV charges'!$A:$P,7,0))</f>
        <v/>
      </c>
      <c r="E69" s="99" t="str">
        <f>IFERROR(IF(VLOOKUP($A69,'Annex 2 Designated EHV charges'!$A:$P,9,FALSE)=0,"",VLOOKUP($A69,'Annex 2 Designated EHV charges'!$A:$P,9,FALSE)),"")</f>
        <v/>
      </c>
      <c r="F69" s="100" t="str">
        <f>IFERROR(IF(VLOOKUP($A69,'Annex 2 Designated EHV charges'!$A:$P,10,FALSE)=0,"",VLOOKUP($A69,'Annex 2 Designated EHV charges'!$A:$P,10,FALSE)),"")</f>
        <v/>
      </c>
      <c r="G69" s="101" t="str">
        <f>IFERROR(IF(VLOOKUP($A69,'Annex 2 Designated EHV charges'!$A:$P,11,FALSE)=0,"",VLOOKUP($A69,'Annex 2 Designated EHV charges'!$A:$P,11,FALSE)),"")</f>
        <v/>
      </c>
      <c r="H69" s="101" t="str">
        <f>IFERROR(IF(VLOOKUP($A69,'Annex 2 Designated EHV charges'!$A:$P,12,FALSE)=0,"",VLOOKUP($A69,'Annex 2 Designated EHV charges'!$A:$P,12,FALSE)),"")</f>
        <v/>
      </c>
    </row>
    <row r="70" spans="1:8" x14ac:dyDescent="0.25">
      <c r="A70" s="96" t="str">
        <f t="array" ref="A70">IFERROR(INDEX('Annex 2 Designated EHV charges'!$A$10:$A$170, MATCH(0, IF(('Annex 2 Designated EHV charges'!$A$10:$A$170=""),1, COUNTIF(A$4:$A69, 'Annex 2 Designated EHV charges'!$A$10:$A$170)), 0)),"")</f>
        <v/>
      </c>
      <c r="B70" s="78" t="str">
        <f>IF($A70="","",VLOOKUP($A70,'Annex 2 Designated EHV charges'!$A:$P,2,0))</f>
        <v/>
      </c>
      <c r="C70" s="97" t="str">
        <f>IF($A70="","",VLOOKUP($A70,'Annex 2 Designated EHV charges'!$A:$P,3,0))</f>
        <v/>
      </c>
      <c r="D70" s="98" t="str">
        <f>IF($A70="","",VLOOKUP($A70,'Annex 2 Designated EHV charges'!$A:$P,7,0))</f>
        <v/>
      </c>
      <c r="E70" s="99" t="str">
        <f>IFERROR(IF(VLOOKUP($A70,'Annex 2 Designated EHV charges'!$A:$P,9,FALSE)=0,"",VLOOKUP($A70,'Annex 2 Designated EHV charges'!$A:$P,9,FALSE)),"")</f>
        <v/>
      </c>
      <c r="F70" s="100" t="str">
        <f>IFERROR(IF(VLOOKUP($A70,'Annex 2 Designated EHV charges'!$A:$P,10,FALSE)=0,"",VLOOKUP($A70,'Annex 2 Designated EHV charges'!$A:$P,10,FALSE)),"")</f>
        <v/>
      </c>
      <c r="G70" s="101" t="str">
        <f>IFERROR(IF(VLOOKUP($A70,'Annex 2 Designated EHV charges'!$A:$P,11,FALSE)=0,"",VLOOKUP($A70,'Annex 2 Designated EHV charges'!$A:$P,11,FALSE)),"")</f>
        <v/>
      </c>
      <c r="H70" s="101" t="str">
        <f>IFERROR(IF(VLOOKUP($A70,'Annex 2 Designated EHV charges'!$A:$P,12,FALSE)=0,"",VLOOKUP($A70,'Annex 2 Designated EHV charges'!$A:$P,12,FALSE)),"")</f>
        <v/>
      </c>
    </row>
    <row r="71" spans="1:8" x14ac:dyDescent="0.25">
      <c r="A71" s="96" t="str">
        <f t="array" ref="A71">IFERROR(INDEX('Annex 2 Designated EHV charges'!$A$10:$A$170, MATCH(0, IF(('Annex 2 Designated EHV charges'!$A$10:$A$170=""),1, COUNTIF(A$4:$A70, 'Annex 2 Designated EHV charges'!$A$10:$A$170)), 0)),"")</f>
        <v/>
      </c>
      <c r="B71" s="78" t="str">
        <f>IF($A71="","",VLOOKUP($A71,'Annex 2 Designated EHV charges'!$A:$P,2,0))</f>
        <v/>
      </c>
      <c r="C71" s="97" t="str">
        <f>IF($A71="","",VLOOKUP($A71,'Annex 2 Designated EHV charges'!$A:$P,3,0))</f>
        <v/>
      </c>
      <c r="D71" s="98" t="str">
        <f>IF($A71="","",VLOOKUP($A71,'Annex 2 Designated EHV charges'!$A:$P,7,0))</f>
        <v/>
      </c>
      <c r="E71" s="99" t="str">
        <f>IFERROR(IF(VLOOKUP($A71,'Annex 2 Designated EHV charges'!$A:$P,9,FALSE)=0,"",VLOOKUP($A71,'Annex 2 Designated EHV charges'!$A:$P,9,FALSE)),"")</f>
        <v/>
      </c>
      <c r="F71" s="100" t="str">
        <f>IFERROR(IF(VLOOKUP($A71,'Annex 2 Designated EHV charges'!$A:$P,10,FALSE)=0,"",VLOOKUP($A71,'Annex 2 Designated EHV charges'!$A:$P,10,FALSE)),"")</f>
        <v/>
      </c>
      <c r="G71" s="101" t="str">
        <f>IFERROR(IF(VLOOKUP($A71,'Annex 2 Designated EHV charges'!$A:$P,11,FALSE)=0,"",VLOOKUP($A71,'Annex 2 Designated EHV charges'!$A:$P,11,FALSE)),"")</f>
        <v/>
      </c>
      <c r="H71" s="101" t="str">
        <f>IFERROR(IF(VLOOKUP($A71,'Annex 2 Designated EHV charges'!$A:$P,12,FALSE)=0,"",VLOOKUP($A71,'Annex 2 Designated EHV charges'!$A:$P,12,FALSE)),"")</f>
        <v/>
      </c>
    </row>
    <row r="72" spans="1:8" x14ac:dyDescent="0.25">
      <c r="A72" s="96" t="str">
        <f t="array" ref="A72">IFERROR(INDEX('Annex 2 Designated EHV charges'!$A$10:$A$170, MATCH(0, IF(('Annex 2 Designated EHV charges'!$A$10:$A$170=""),1, COUNTIF(A$4:$A71, 'Annex 2 Designated EHV charges'!$A$10:$A$170)), 0)),"")</f>
        <v/>
      </c>
      <c r="B72" s="78" t="str">
        <f>IF($A72="","",VLOOKUP($A72,'Annex 2 Designated EHV charges'!$A:$P,2,0))</f>
        <v/>
      </c>
      <c r="C72" s="97" t="str">
        <f>IF($A72="","",VLOOKUP($A72,'Annex 2 Designated EHV charges'!$A:$P,3,0))</f>
        <v/>
      </c>
      <c r="D72" s="98" t="str">
        <f>IF($A72="","",VLOOKUP($A72,'Annex 2 Designated EHV charges'!$A:$P,7,0))</f>
        <v/>
      </c>
      <c r="E72" s="99" t="str">
        <f>IFERROR(IF(VLOOKUP($A72,'Annex 2 Designated EHV charges'!$A:$P,9,FALSE)=0,"",VLOOKUP($A72,'Annex 2 Designated EHV charges'!$A:$P,9,FALSE)),"")</f>
        <v/>
      </c>
      <c r="F72" s="100" t="str">
        <f>IFERROR(IF(VLOOKUP($A72,'Annex 2 Designated EHV charges'!$A:$P,10,FALSE)=0,"",VLOOKUP($A72,'Annex 2 Designated EHV charges'!$A:$P,10,FALSE)),"")</f>
        <v/>
      </c>
      <c r="G72" s="101" t="str">
        <f>IFERROR(IF(VLOOKUP($A72,'Annex 2 Designated EHV charges'!$A:$P,11,FALSE)=0,"",VLOOKUP($A72,'Annex 2 Designated EHV charges'!$A:$P,11,FALSE)),"")</f>
        <v/>
      </c>
      <c r="H72" s="101" t="str">
        <f>IFERROR(IF(VLOOKUP($A72,'Annex 2 Designated EHV charges'!$A:$P,12,FALSE)=0,"",VLOOKUP($A72,'Annex 2 Designated EHV charges'!$A:$P,12,FALSE)),"")</f>
        <v/>
      </c>
    </row>
    <row r="73" spans="1:8" x14ac:dyDescent="0.25">
      <c r="A73" s="96" t="str">
        <f t="array" ref="A73">IFERROR(INDEX('Annex 2 Designated EHV charges'!$A$10:$A$170, MATCH(0, IF(('Annex 2 Designated EHV charges'!$A$10:$A$170=""),1, COUNTIF(A$4:$A72, 'Annex 2 Designated EHV charges'!$A$10:$A$170)), 0)),"")</f>
        <v/>
      </c>
      <c r="B73" s="78" t="str">
        <f>IF($A73="","",VLOOKUP($A73,'Annex 2 Designated EHV charges'!$A:$P,2,0))</f>
        <v/>
      </c>
      <c r="C73" s="97" t="str">
        <f>IF($A73="","",VLOOKUP($A73,'Annex 2 Designated EHV charges'!$A:$P,3,0))</f>
        <v/>
      </c>
      <c r="D73" s="98" t="str">
        <f>IF($A73="","",VLOOKUP($A73,'Annex 2 Designated EHV charges'!$A:$P,7,0))</f>
        <v/>
      </c>
      <c r="E73" s="99" t="str">
        <f>IFERROR(IF(VLOOKUP($A73,'Annex 2 Designated EHV charges'!$A:$P,9,FALSE)=0,"",VLOOKUP($A73,'Annex 2 Designated EHV charges'!$A:$P,9,FALSE)),"")</f>
        <v/>
      </c>
      <c r="F73" s="100" t="str">
        <f>IFERROR(IF(VLOOKUP($A73,'Annex 2 Designated EHV charges'!$A:$P,10,FALSE)=0,"",VLOOKUP($A73,'Annex 2 Designated EHV charges'!$A:$P,10,FALSE)),"")</f>
        <v/>
      </c>
      <c r="G73" s="101" t="str">
        <f>IFERROR(IF(VLOOKUP($A73,'Annex 2 Designated EHV charges'!$A:$P,11,FALSE)=0,"",VLOOKUP($A73,'Annex 2 Designated EHV charges'!$A:$P,11,FALSE)),"")</f>
        <v/>
      </c>
      <c r="H73" s="101" t="str">
        <f>IFERROR(IF(VLOOKUP($A73,'Annex 2 Designated EHV charges'!$A:$P,12,FALSE)=0,"",VLOOKUP($A73,'Annex 2 Designated EHV charges'!$A:$P,12,FALSE)),"")</f>
        <v/>
      </c>
    </row>
    <row r="74" spans="1:8" x14ac:dyDescent="0.25">
      <c r="A74" s="96" t="str">
        <f t="array" ref="A74">IFERROR(INDEX('Annex 2 Designated EHV charges'!$A$10:$A$170, MATCH(0, IF(('Annex 2 Designated EHV charges'!$A$10:$A$170=""),1, COUNTIF(A$4:$A73, 'Annex 2 Designated EHV charges'!$A$10:$A$170)), 0)),"")</f>
        <v/>
      </c>
      <c r="B74" s="78" t="str">
        <f>IF($A74="","",VLOOKUP($A74,'Annex 2 Designated EHV charges'!$A:$P,2,0))</f>
        <v/>
      </c>
      <c r="C74" s="97" t="str">
        <f>IF($A74="","",VLOOKUP($A74,'Annex 2 Designated EHV charges'!$A:$P,3,0))</f>
        <v/>
      </c>
      <c r="D74" s="98" t="str">
        <f>IF($A74="","",VLOOKUP($A74,'Annex 2 Designated EHV charges'!$A:$P,7,0))</f>
        <v/>
      </c>
      <c r="E74" s="99" t="str">
        <f>IFERROR(IF(VLOOKUP($A74,'Annex 2 Designated EHV charges'!$A:$P,9,FALSE)=0,"",VLOOKUP($A74,'Annex 2 Designated EHV charges'!$A:$P,9,FALSE)),"")</f>
        <v/>
      </c>
      <c r="F74" s="100" t="str">
        <f>IFERROR(IF(VLOOKUP($A74,'Annex 2 Designated EHV charges'!$A:$P,10,FALSE)=0,"",VLOOKUP($A74,'Annex 2 Designated EHV charges'!$A:$P,10,FALSE)),"")</f>
        <v/>
      </c>
      <c r="G74" s="101" t="str">
        <f>IFERROR(IF(VLOOKUP($A74,'Annex 2 Designated EHV charges'!$A:$P,11,FALSE)=0,"",VLOOKUP($A74,'Annex 2 Designated EHV charges'!$A:$P,11,FALSE)),"")</f>
        <v/>
      </c>
      <c r="H74" s="101" t="str">
        <f>IFERROR(IF(VLOOKUP($A74,'Annex 2 Designated EHV charges'!$A:$P,12,FALSE)=0,"",VLOOKUP($A74,'Annex 2 Designated EHV charges'!$A:$P,12,FALSE)),"")</f>
        <v/>
      </c>
    </row>
    <row r="75" spans="1:8" x14ac:dyDescent="0.25">
      <c r="A75" s="96" t="str">
        <f t="array" ref="A75">IFERROR(INDEX('Annex 2 Designated EHV charges'!$A$10:$A$170, MATCH(0, IF(('Annex 2 Designated EHV charges'!$A$10:$A$170=""),1, COUNTIF(A$4:$A74, 'Annex 2 Designated EHV charges'!$A$10:$A$170)), 0)),"")</f>
        <v/>
      </c>
      <c r="B75" s="78" t="str">
        <f>IF($A75="","",VLOOKUP($A75,'Annex 2 Designated EHV charges'!$A:$P,2,0))</f>
        <v/>
      </c>
      <c r="C75" s="97" t="str">
        <f>IF($A75="","",VLOOKUP($A75,'Annex 2 Designated EHV charges'!$A:$P,3,0))</f>
        <v/>
      </c>
      <c r="D75" s="98" t="str">
        <f>IF($A75="","",VLOOKUP($A75,'Annex 2 Designated EHV charges'!$A:$P,7,0))</f>
        <v/>
      </c>
      <c r="E75" s="99" t="str">
        <f>IFERROR(IF(VLOOKUP($A75,'Annex 2 Designated EHV charges'!$A:$P,9,FALSE)=0,"",VLOOKUP($A75,'Annex 2 Designated EHV charges'!$A:$P,9,FALSE)),"")</f>
        <v/>
      </c>
      <c r="F75" s="100" t="str">
        <f>IFERROR(IF(VLOOKUP($A75,'Annex 2 Designated EHV charges'!$A:$P,10,FALSE)=0,"",VLOOKUP($A75,'Annex 2 Designated EHV charges'!$A:$P,10,FALSE)),"")</f>
        <v/>
      </c>
      <c r="G75" s="101" t="str">
        <f>IFERROR(IF(VLOOKUP($A75,'Annex 2 Designated EHV charges'!$A:$P,11,FALSE)=0,"",VLOOKUP($A75,'Annex 2 Designated EHV charges'!$A:$P,11,FALSE)),"")</f>
        <v/>
      </c>
      <c r="H75" s="101" t="str">
        <f>IFERROR(IF(VLOOKUP($A75,'Annex 2 Designated EHV charges'!$A:$P,12,FALSE)=0,"",VLOOKUP($A75,'Annex 2 Designated EHV charges'!$A:$P,12,FALSE)),"")</f>
        <v/>
      </c>
    </row>
    <row r="76" spans="1:8" x14ac:dyDescent="0.25">
      <c r="A76" s="96" t="str">
        <f t="array" ref="A76">IFERROR(INDEX('Annex 2 Designated EHV charges'!$A$10:$A$170, MATCH(0, IF(('Annex 2 Designated EHV charges'!$A$10:$A$170=""),1, COUNTIF(A$4:$A75, 'Annex 2 Designated EHV charges'!$A$10:$A$170)), 0)),"")</f>
        <v/>
      </c>
      <c r="B76" s="78" t="str">
        <f>IF($A76="","",VLOOKUP($A76,'Annex 2 Designated EHV charges'!$A:$P,2,0))</f>
        <v/>
      </c>
      <c r="C76" s="97" t="str">
        <f>IF($A76="","",VLOOKUP($A76,'Annex 2 Designated EHV charges'!$A:$P,3,0))</f>
        <v/>
      </c>
      <c r="D76" s="98" t="str">
        <f>IF($A76="","",VLOOKUP($A76,'Annex 2 Designated EHV charges'!$A:$P,7,0))</f>
        <v/>
      </c>
      <c r="E76" s="99" t="str">
        <f>IFERROR(IF(VLOOKUP($A76,'Annex 2 Designated EHV charges'!$A:$P,9,FALSE)=0,"",VLOOKUP($A76,'Annex 2 Designated EHV charges'!$A:$P,9,FALSE)),"")</f>
        <v/>
      </c>
      <c r="F76" s="100" t="str">
        <f>IFERROR(IF(VLOOKUP($A76,'Annex 2 Designated EHV charges'!$A:$P,10,FALSE)=0,"",VLOOKUP($A76,'Annex 2 Designated EHV charges'!$A:$P,10,FALSE)),"")</f>
        <v/>
      </c>
      <c r="G76" s="101" t="str">
        <f>IFERROR(IF(VLOOKUP($A76,'Annex 2 Designated EHV charges'!$A:$P,11,FALSE)=0,"",VLOOKUP($A76,'Annex 2 Designated EHV charges'!$A:$P,11,FALSE)),"")</f>
        <v/>
      </c>
      <c r="H76" s="101" t="str">
        <f>IFERROR(IF(VLOOKUP($A76,'Annex 2 Designated EHV charges'!$A:$P,12,FALSE)=0,"",VLOOKUP($A76,'Annex 2 Designated EHV charges'!$A:$P,12,FALSE)),"")</f>
        <v/>
      </c>
    </row>
    <row r="77" spans="1:8" x14ac:dyDescent="0.25">
      <c r="A77" s="96" t="str">
        <f t="array" ref="A77">IFERROR(INDEX('Annex 2 Designated EHV charges'!$A$10:$A$170, MATCH(0, IF(('Annex 2 Designated EHV charges'!$A$10:$A$170=""),1, COUNTIF(A$4:$A76, 'Annex 2 Designated EHV charges'!$A$10:$A$170)), 0)),"")</f>
        <v/>
      </c>
      <c r="B77" s="78" t="str">
        <f>IF($A77="","",VLOOKUP($A77,'Annex 2 Designated EHV charges'!$A:$P,2,0))</f>
        <v/>
      </c>
      <c r="C77" s="97" t="str">
        <f>IF($A77="","",VLOOKUP($A77,'Annex 2 Designated EHV charges'!$A:$P,3,0))</f>
        <v/>
      </c>
      <c r="D77" s="98" t="str">
        <f>IF($A77="","",VLOOKUP($A77,'Annex 2 Designated EHV charges'!$A:$P,7,0))</f>
        <v/>
      </c>
      <c r="E77" s="99" t="str">
        <f>IFERROR(IF(VLOOKUP($A77,'Annex 2 Designated EHV charges'!$A:$P,9,FALSE)=0,"",VLOOKUP($A77,'Annex 2 Designated EHV charges'!$A:$P,9,FALSE)),"")</f>
        <v/>
      </c>
      <c r="F77" s="100" t="str">
        <f>IFERROR(IF(VLOOKUP($A77,'Annex 2 Designated EHV charges'!$A:$P,10,FALSE)=0,"",VLOOKUP($A77,'Annex 2 Designated EHV charges'!$A:$P,10,FALSE)),"")</f>
        <v/>
      </c>
      <c r="G77" s="101" t="str">
        <f>IFERROR(IF(VLOOKUP($A77,'Annex 2 Designated EHV charges'!$A:$P,11,FALSE)=0,"",VLOOKUP($A77,'Annex 2 Designated EHV charges'!$A:$P,11,FALSE)),"")</f>
        <v/>
      </c>
      <c r="H77" s="101" t="str">
        <f>IFERROR(IF(VLOOKUP($A77,'Annex 2 Designated EHV charges'!$A:$P,12,FALSE)=0,"",VLOOKUP($A77,'Annex 2 Designated EHV charges'!$A:$P,12,FALSE)),"")</f>
        <v/>
      </c>
    </row>
    <row r="78" spans="1:8" x14ac:dyDescent="0.25">
      <c r="A78" s="96" t="str">
        <f t="array" ref="A78">IFERROR(INDEX('Annex 2 Designated EHV charges'!$A$10:$A$170, MATCH(0, IF(('Annex 2 Designated EHV charges'!$A$10:$A$170=""),1, COUNTIF(A$4:$A77, 'Annex 2 Designated EHV charges'!$A$10:$A$170)), 0)),"")</f>
        <v/>
      </c>
      <c r="B78" s="78" t="str">
        <f>IF($A78="","",VLOOKUP($A78,'Annex 2 Designated EHV charges'!$A:$P,2,0))</f>
        <v/>
      </c>
      <c r="C78" s="97" t="str">
        <f>IF($A78="","",VLOOKUP($A78,'Annex 2 Designated EHV charges'!$A:$P,3,0))</f>
        <v/>
      </c>
      <c r="D78" s="98" t="str">
        <f>IF($A78="","",VLOOKUP($A78,'Annex 2 Designated EHV charges'!$A:$P,7,0))</f>
        <v/>
      </c>
      <c r="E78" s="99" t="str">
        <f>IFERROR(IF(VLOOKUP($A78,'Annex 2 Designated EHV charges'!$A:$P,9,FALSE)=0,"",VLOOKUP($A78,'Annex 2 Designated EHV charges'!$A:$P,9,FALSE)),"")</f>
        <v/>
      </c>
      <c r="F78" s="100" t="str">
        <f>IFERROR(IF(VLOOKUP($A78,'Annex 2 Designated EHV charges'!$A:$P,10,FALSE)=0,"",VLOOKUP($A78,'Annex 2 Designated EHV charges'!$A:$P,10,FALSE)),"")</f>
        <v/>
      </c>
      <c r="G78" s="101" t="str">
        <f>IFERROR(IF(VLOOKUP($A78,'Annex 2 Designated EHV charges'!$A:$P,11,FALSE)=0,"",VLOOKUP($A78,'Annex 2 Designated EHV charges'!$A:$P,11,FALSE)),"")</f>
        <v/>
      </c>
      <c r="H78" s="101" t="str">
        <f>IFERROR(IF(VLOOKUP($A78,'Annex 2 Designated EHV charges'!$A:$P,12,FALSE)=0,"",VLOOKUP($A78,'Annex 2 Designated EHV charges'!$A:$P,12,FALSE)),"")</f>
        <v/>
      </c>
    </row>
    <row r="79" spans="1:8" x14ac:dyDescent="0.25">
      <c r="A79" s="96" t="str">
        <f t="array" ref="A79">IFERROR(INDEX('Annex 2 Designated EHV charges'!$A$10:$A$170, MATCH(0, IF(('Annex 2 Designated EHV charges'!$A$10:$A$170=""),1, COUNTIF(A$4:$A78, 'Annex 2 Designated EHV charges'!$A$10:$A$170)), 0)),"")</f>
        <v/>
      </c>
      <c r="B79" s="78" t="str">
        <f>IF($A79="","",VLOOKUP($A79,'Annex 2 Designated EHV charges'!$A:$P,2,0))</f>
        <v/>
      </c>
      <c r="C79" s="97" t="str">
        <f>IF($A79="","",VLOOKUP($A79,'Annex 2 Designated EHV charges'!$A:$P,3,0))</f>
        <v/>
      </c>
      <c r="D79" s="98" t="str">
        <f>IF($A79="","",VLOOKUP($A79,'Annex 2 Designated EHV charges'!$A:$P,7,0))</f>
        <v/>
      </c>
      <c r="E79" s="99" t="str">
        <f>IFERROR(IF(VLOOKUP($A79,'Annex 2 Designated EHV charges'!$A:$P,9,FALSE)=0,"",VLOOKUP($A79,'Annex 2 Designated EHV charges'!$A:$P,9,FALSE)),"")</f>
        <v/>
      </c>
      <c r="F79" s="100" t="str">
        <f>IFERROR(IF(VLOOKUP($A79,'Annex 2 Designated EHV charges'!$A:$P,10,FALSE)=0,"",VLOOKUP($A79,'Annex 2 Designated EHV charges'!$A:$P,10,FALSE)),"")</f>
        <v/>
      </c>
      <c r="G79" s="101" t="str">
        <f>IFERROR(IF(VLOOKUP($A79,'Annex 2 Designated EHV charges'!$A:$P,11,FALSE)=0,"",VLOOKUP($A79,'Annex 2 Designated EHV charges'!$A:$P,11,FALSE)),"")</f>
        <v/>
      </c>
      <c r="H79" s="101" t="str">
        <f>IFERROR(IF(VLOOKUP($A79,'Annex 2 Designated EHV charges'!$A:$P,12,FALSE)=0,"",VLOOKUP($A79,'Annex 2 Designated EHV charges'!$A:$P,12,FALSE)),"")</f>
        <v/>
      </c>
    </row>
    <row r="80" spans="1:8" x14ac:dyDescent="0.25">
      <c r="A80" s="96" t="str">
        <f t="array" ref="A80">IFERROR(INDEX('Annex 2 Designated EHV charges'!$A$10:$A$170, MATCH(0, IF(('Annex 2 Designated EHV charges'!$A$10:$A$170=""),1, COUNTIF(A$4:$A79, 'Annex 2 Designated EHV charges'!$A$10:$A$170)), 0)),"")</f>
        <v/>
      </c>
      <c r="B80" s="78" t="str">
        <f>IF($A80="","",VLOOKUP($A80,'Annex 2 Designated EHV charges'!$A:$P,2,0))</f>
        <v/>
      </c>
      <c r="C80" s="97" t="str">
        <f>IF($A80="","",VLOOKUP($A80,'Annex 2 Designated EHV charges'!$A:$P,3,0))</f>
        <v/>
      </c>
      <c r="D80" s="98" t="str">
        <f>IF($A80="","",VLOOKUP($A80,'Annex 2 Designated EHV charges'!$A:$P,7,0))</f>
        <v/>
      </c>
      <c r="E80" s="99" t="str">
        <f>IFERROR(IF(VLOOKUP($A80,'Annex 2 Designated EHV charges'!$A:$P,9,FALSE)=0,"",VLOOKUP($A80,'Annex 2 Designated EHV charges'!$A:$P,9,FALSE)),"")</f>
        <v/>
      </c>
      <c r="F80" s="100" t="str">
        <f>IFERROR(IF(VLOOKUP($A80,'Annex 2 Designated EHV charges'!$A:$P,10,FALSE)=0,"",VLOOKUP($A80,'Annex 2 Designated EHV charges'!$A:$P,10,FALSE)),"")</f>
        <v/>
      </c>
      <c r="G80" s="101" t="str">
        <f>IFERROR(IF(VLOOKUP($A80,'Annex 2 Designated EHV charges'!$A:$P,11,FALSE)=0,"",VLOOKUP($A80,'Annex 2 Designated EHV charges'!$A:$P,11,FALSE)),"")</f>
        <v/>
      </c>
      <c r="H80" s="101" t="str">
        <f>IFERROR(IF(VLOOKUP($A80,'Annex 2 Designated EHV charges'!$A:$P,12,FALSE)=0,"",VLOOKUP($A80,'Annex 2 Designated EHV charges'!$A:$P,12,FALSE)),"")</f>
        <v/>
      </c>
    </row>
    <row r="81" spans="1:8" x14ac:dyDescent="0.25">
      <c r="A81" s="96" t="str">
        <f t="array" ref="A81">IFERROR(INDEX('Annex 2 Designated EHV charges'!$A$10:$A$170, MATCH(0, IF(('Annex 2 Designated EHV charges'!$A$10:$A$170=""),1, COUNTIF(A$4:$A80, 'Annex 2 Designated EHV charges'!$A$10:$A$170)), 0)),"")</f>
        <v/>
      </c>
      <c r="B81" s="78" t="str">
        <f>IF($A81="","",VLOOKUP($A81,'Annex 2 Designated EHV charges'!$A:$P,2,0))</f>
        <v/>
      </c>
      <c r="C81" s="97" t="str">
        <f>IF($A81="","",VLOOKUP($A81,'Annex 2 Designated EHV charges'!$A:$P,3,0))</f>
        <v/>
      </c>
      <c r="D81" s="98" t="str">
        <f>IF($A81="","",VLOOKUP($A81,'Annex 2 Designated EHV charges'!$A:$P,7,0))</f>
        <v/>
      </c>
      <c r="E81" s="99" t="str">
        <f>IFERROR(IF(VLOOKUP($A81,'Annex 2 Designated EHV charges'!$A:$P,9,FALSE)=0,"",VLOOKUP($A81,'Annex 2 Designated EHV charges'!$A:$P,9,FALSE)),"")</f>
        <v/>
      </c>
      <c r="F81" s="100" t="str">
        <f>IFERROR(IF(VLOOKUP($A81,'Annex 2 Designated EHV charges'!$A:$P,10,FALSE)=0,"",VLOOKUP($A81,'Annex 2 Designated EHV charges'!$A:$P,10,FALSE)),"")</f>
        <v/>
      </c>
      <c r="G81" s="101" t="str">
        <f>IFERROR(IF(VLOOKUP($A81,'Annex 2 Designated EHV charges'!$A:$P,11,FALSE)=0,"",VLOOKUP($A81,'Annex 2 Designated EHV charges'!$A:$P,11,FALSE)),"")</f>
        <v/>
      </c>
      <c r="H81" s="101" t="str">
        <f>IFERROR(IF(VLOOKUP($A81,'Annex 2 Designated EHV charges'!$A:$P,12,FALSE)=0,"",VLOOKUP($A81,'Annex 2 Designated EHV charges'!$A:$P,12,FALSE)),"")</f>
        <v/>
      </c>
    </row>
    <row r="82" spans="1:8" x14ac:dyDescent="0.25">
      <c r="A82" s="96" t="str">
        <f t="array" ref="A82">IFERROR(INDEX('Annex 2 Designated EHV charges'!$A$10:$A$170, MATCH(0, IF(('Annex 2 Designated EHV charges'!$A$10:$A$170=""),1, COUNTIF(A$4:$A81, 'Annex 2 Designated EHV charges'!$A$10:$A$170)), 0)),"")</f>
        <v/>
      </c>
      <c r="B82" s="78" t="str">
        <f>IF($A82="","",VLOOKUP($A82,'Annex 2 Designated EHV charges'!$A:$P,2,0))</f>
        <v/>
      </c>
      <c r="C82" s="97" t="str">
        <f>IF($A82="","",VLOOKUP($A82,'Annex 2 Designated EHV charges'!$A:$P,3,0))</f>
        <v/>
      </c>
      <c r="D82" s="98" t="str">
        <f>IF($A82="","",VLOOKUP($A82,'Annex 2 Designated EHV charges'!$A:$P,7,0))</f>
        <v/>
      </c>
      <c r="E82" s="99" t="str">
        <f>IFERROR(IF(VLOOKUP($A82,'Annex 2 Designated EHV charges'!$A:$P,9,FALSE)=0,"",VLOOKUP($A82,'Annex 2 Designated EHV charges'!$A:$P,9,FALSE)),"")</f>
        <v/>
      </c>
      <c r="F82" s="100" t="str">
        <f>IFERROR(IF(VLOOKUP($A82,'Annex 2 Designated EHV charges'!$A:$P,10,FALSE)=0,"",VLOOKUP($A82,'Annex 2 Designated EHV charges'!$A:$P,10,FALSE)),"")</f>
        <v/>
      </c>
      <c r="G82" s="101" t="str">
        <f>IFERROR(IF(VLOOKUP($A82,'Annex 2 Designated EHV charges'!$A:$P,11,FALSE)=0,"",VLOOKUP($A82,'Annex 2 Designated EHV charges'!$A:$P,11,FALSE)),"")</f>
        <v/>
      </c>
      <c r="H82" s="101" t="str">
        <f>IFERROR(IF(VLOOKUP($A82,'Annex 2 Designated EHV charges'!$A:$P,12,FALSE)=0,"",VLOOKUP($A82,'Annex 2 Designated EHV charges'!$A:$P,12,FALSE)),"")</f>
        <v/>
      </c>
    </row>
    <row r="83" spans="1:8" x14ac:dyDescent="0.25">
      <c r="A83" s="96" t="str">
        <f t="array" ref="A83">IFERROR(INDEX('Annex 2 Designated EHV charges'!$A$10:$A$170, MATCH(0, IF(('Annex 2 Designated EHV charges'!$A$10:$A$170=""),1, COUNTIF(A$4:$A82, 'Annex 2 Designated EHV charges'!$A$10:$A$170)), 0)),"")</f>
        <v/>
      </c>
      <c r="B83" s="78" t="str">
        <f>IF($A83="","",VLOOKUP($A83,'Annex 2 Designated EHV charges'!$A:$P,2,0))</f>
        <v/>
      </c>
      <c r="C83" s="97" t="str">
        <f>IF($A83="","",VLOOKUP($A83,'Annex 2 Designated EHV charges'!$A:$P,3,0))</f>
        <v/>
      </c>
      <c r="D83" s="98" t="str">
        <f>IF($A83="","",VLOOKUP($A83,'Annex 2 Designated EHV charges'!$A:$P,7,0))</f>
        <v/>
      </c>
      <c r="E83" s="99" t="str">
        <f>IFERROR(IF(VLOOKUP($A83,'Annex 2 Designated EHV charges'!$A:$P,9,FALSE)=0,"",VLOOKUP($A83,'Annex 2 Designated EHV charges'!$A:$P,9,FALSE)),"")</f>
        <v/>
      </c>
      <c r="F83" s="100" t="str">
        <f>IFERROR(IF(VLOOKUP($A83,'Annex 2 Designated EHV charges'!$A:$P,10,FALSE)=0,"",VLOOKUP($A83,'Annex 2 Designated EHV charges'!$A:$P,10,FALSE)),"")</f>
        <v/>
      </c>
      <c r="G83" s="101" t="str">
        <f>IFERROR(IF(VLOOKUP($A83,'Annex 2 Designated EHV charges'!$A:$P,11,FALSE)=0,"",VLOOKUP($A83,'Annex 2 Designated EHV charges'!$A:$P,11,FALSE)),"")</f>
        <v/>
      </c>
      <c r="H83" s="101" t="str">
        <f>IFERROR(IF(VLOOKUP($A83,'Annex 2 Designated EHV charges'!$A:$P,12,FALSE)=0,"",VLOOKUP($A83,'Annex 2 Designated EHV charges'!$A:$P,12,FALSE)),"")</f>
        <v/>
      </c>
    </row>
    <row r="84" spans="1:8" x14ac:dyDescent="0.25">
      <c r="A84" s="96" t="str">
        <f t="array" ref="A84">IFERROR(INDEX('Annex 2 Designated EHV charges'!$A$10:$A$170, MATCH(0, IF(('Annex 2 Designated EHV charges'!$A$10:$A$170=""),1, COUNTIF(A$4:$A83, 'Annex 2 Designated EHV charges'!$A$10:$A$170)), 0)),"")</f>
        <v/>
      </c>
      <c r="B84" s="78" t="str">
        <f>IF($A84="","",VLOOKUP($A84,'Annex 2 Designated EHV charges'!$A:$P,2,0))</f>
        <v/>
      </c>
      <c r="C84" s="97" t="str">
        <f>IF($A84="","",VLOOKUP($A84,'Annex 2 Designated EHV charges'!$A:$P,3,0))</f>
        <v/>
      </c>
      <c r="D84" s="98" t="str">
        <f>IF($A84="","",VLOOKUP($A84,'Annex 2 Designated EHV charges'!$A:$P,7,0))</f>
        <v/>
      </c>
      <c r="E84" s="99" t="str">
        <f>IFERROR(IF(VLOOKUP($A84,'Annex 2 Designated EHV charges'!$A:$P,9,FALSE)=0,"",VLOOKUP($A84,'Annex 2 Designated EHV charges'!$A:$P,9,FALSE)),"")</f>
        <v/>
      </c>
      <c r="F84" s="100" t="str">
        <f>IFERROR(IF(VLOOKUP($A84,'Annex 2 Designated EHV charges'!$A:$P,10,FALSE)=0,"",VLOOKUP($A84,'Annex 2 Designated EHV charges'!$A:$P,10,FALSE)),"")</f>
        <v/>
      </c>
      <c r="G84" s="101" t="str">
        <f>IFERROR(IF(VLOOKUP($A84,'Annex 2 Designated EHV charges'!$A:$P,11,FALSE)=0,"",VLOOKUP($A84,'Annex 2 Designated EHV charges'!$A:$P,11,FALSE)),"")</f>
        <v/>
      </c>
      <c r="H84" s="101" t="str">
        <f>IFERROR(IF(VLOOKUP($A84,'Annex 2 Designated EHV charges'!$A:$P,12,FALSE)=0,"",VLOOKUP($A84,'Annex 2 Designated EHV charges'!$A:$P,12,FALSE)),"")</f>
        <v/>
      </c>
    </row>
    <row r="85" spans="1:8" x14ac:dyDescent="0.25">
      <c r="A85" s="96" t="str">
        <f t="array" ref="A85">IFERROR(INDEX('Annex 2 Designated EHV charges'!$A$10:$A$170, MATCH(0, IF(('Annex 2 Designated EHV charges'!$A$10:$A$170=""),1, COUNTIF(A$4:$A84, 'Annex 2 Designated EHV charges'!$A$10:$A$170)), 0)),"")</f>
        <v/>
      </c>
      <c r="B85" s="78" t="str">
        <f>IF($A85="","",VLOOKUP($A85,'Annex 2 Designated EHV charges'!$A:$P,2,0))</f>
        <v/>
      </c>
      <c r="C85" s="97" t="str">
        <f>IF($A85="","",VLOOKUP($A85,'Annex 2 Designated EHV charges'!$A:$P,3,0))</f>
        <v/>
      </c>
      <c r="D85" s="98" t="str">
        <f>IF($A85="","",VLOOKUP($A85,'Annex 2 Designated EHV charges'!$A:$P,7,0))</f>
        <v/>
      </c>
      <c r="E85" s="99" t="str">
        <f>IFERROR(IF(VLOOKUP($A85,'Annex 2 Designated EHV charges'!$A:$P,9,FALSE)=0,"",VLOOKUP($A85,'Annex 2 Designated EHV charges'!$A:$P,9,FALSE)),"")</f>
        <v/>
      </c>
      <c r="F85" s="100" t="str">
        <f>IFERROR(IF(VLOOKUP($A85,'Annex 2 Designated EHV charges'!$A:$P,10,FALSE)=0,"",VLOOKUP($A85,'Annex 2 Designated EHV charges'!$A:$P,10,FALSE)),"")</f>
        <v/>
      </c>
      <c r="G85" s="101" t="str">
        <f>IFERROR(IF(VLOOKUP($A85,'Annex 2 Designated EHV charges'!$A:$P,11,FALSE)=0,"",VLOOKUP($A85,'Annex 2 Designated EHV charges'!$A:$P,11,FALSE)),"")</f>
        <v/>
      </c>
      <c r="H85" s="101" t="str">
        <f>IFERROR(IF(VLOOKUP($A85,'Annex 2 Designated EHV charges'!$A:$P,12,FALSE)=0,"",VLOOKUP($A85,'Annex 2 Designated EHV charges'!$A:$P,12,FALSE)),"")</f>
        <v/>
      </c>
    </row>
    <row r="86" spans="1:8" x14ac:dyDescent="0.25">
      <c r="A86" s="96" t="str">
        <f t="array" ref="A86">IFERROR(INDEX('Annex 2 Designated EHV charges'!$A$10:$A$170, MATCH(0, IF(('Annex 2 Designated EHV charges'!$A$10:$A$170=""),1, COUNTIF(A$4:$A85, 'Annex 2 Designated EHV charges'!$A$10:$A$170)), 0)),"")</f>
        <v/>
      </c>
      <c r="B86" s="78" t="str">
        <f>IF($A86="","",VLOOKUP($A86,'Annex 2 Designated EHV charges'!$A:$P,2,0))</f>
        <v/>
      </c>
      <c r="C86" s="97" t="str">
        <f>IF($A86="","",VLOOKUP($A86,'Annex 2 Designated EHV charges'!$A:$P,3,0))</f>
        <v/>
      </c>
      <c r="D86" s="98" t="str">
        <f>IF($A86="","",VLOOKUP($A86,'Annex 2 Designated EHV charges'!$A:$P,7,0))</f>
        <v/>
      </c>
      <c r="E86" s="99" t="str">
        <f>IFERROR(IF(VLOOKUP($A86,'Annex 2 Designated EHV charges'!$A:$P,9,FALSE)=0,"",VLOOKUP($A86,'Annex 2 Designated EHV charges'!$A:$P,9,FALSE)),"")</f>
        <v/>
      </c>
      <c r="F86" s="100" t="str">
        <f>IFERROR(IF(VLOOKUP($A86,'Annex 2 Designated EHV charges'!$A:$P,10,FALSE)=0,"",VLOOKUP($A86,'Annex 2 Designated EHV charges'!$A:$P,10,FALSE)),"")</f>
        <v/>
      </c>
      <c r="G86" s="101" t="str">
        <f>IFERROR(IF(VLOOKUP($A86,'Annex 2 Designated EHV charges'!$A:$P,11,FALSE)=0,"",VLOOKUP($A86,'Annex 2 Designated EHV charges'!$A:$P,11,FALSE)),"")</f>
        <v/>
      </c>
      <c r="H86" s="101" t="str">
        <f>IFERROR(IF(VLOOKUP($A86,'Annex 2 Designated EHV charges'!$A:$P,12,FALSE)=0,"",VLOOKUP($A86,'Annex 2 Designated EHV charges'!$A:$P,12,FALSE)),"")</f>
        <v/>
      </c>
    </row>
    <row r="87" spans="1:8" x14ac:dyDescent="0.25">
      <c r="A87" s="96" t="str">
        <f t="array" ref="A87">IFERROR(INDEX('Annex 2 Designated EHV charges'!$A$10:$A$170, MATCH(0, IF(('Annex 2 Designated EHV charges'!$A$10:$A$170=""),1, COUNTIF(A$4:$A86, 'Annex 2 Designated EHV charges'!$A$10:$A$170)), 0)),"")</f>
        <v/>
      </c>
      <c r="B87" s="78" t="str">
        <f>IF($A87="","",VLOOKUP($A87,'Annex 2 Designated EHV charges'!$A:$P,2,0))</f>
        <v/>
      </c>
      <c r="C87" s="97" t="str">
        <f>IF($A87="","",VLOOKUP($A87,'Annex 2 Designated EHV charges'!$A:$P,3,0))</f>
        <v/>
      </c>
      <c r="D87" s="98" t="str">
        <f>IF($A87="","",VLOOKUP($A87,'Annex 2 Designated EHV charges'!$A:$P,7,0))</f>
        <v/>
      </c>
      <c r="E87" s="99" t="str">
        <f>IFERROR(IF(VLOOKUP($A87,'Annex 2 Designated EHV charges'!$A:$P,9,FALSE)=0,"",VLOOKUP($A87,'Annex 2 Designated EHV charges'!$A:$P,9,FALSE)),"")</f>
        <v/>
      </c>
      <c r="F87" s="100" t="str">
        <f>IFERROR(IF(VLOOKUP($A87,'Annex 2 Designated EHV charges'!$A:$P,10,FALSE)=0,"",VLOOKUP($A87,'Annex 2 Designated EHV charges'!$A:$P,10,FALSE)),"")</f>
        <v/>
      </c>
      <c r="G87" s="101" t="str">
        <f>IFERROR(IF(VLOOKUP($A87,'Annex 2 Designated EHV charges'!$A:$P,11,FALSE)=0,"",VLOOKUP($A87,'Annex 2 Designated EHV charges'!$A:$P,11,FALSE)),"")</f>
        <v/>
      </c>
      <c r="H87" s="101" t="str">
        <f>IFERROR(IF(VLOOKUP($A87,'Annex 2 Designated EHV charges'!$A:$P,12,FALSE)=0,"",VLOOKUP($A87,'Annex 2 Designated EHV charges'!$A:$P,12,FALSE)),"")</f>
        <v/>
      </c>
    </row>
    <row r="88" spans="1:8" x14ac:dyDescent="0.25">
      <c r="A88" s="96" t="str">
        <f t="array" ref="A88">IFERROR(INDEX('Annex 2 Designated EHV charges'!$A$10:$A$170, MATCH(0, IF(('Annex 2 Designated EHV charges'!$A$10:$A$170=""),1, COUNTIF(A$4:$A87, 'Annex 2 Designated EHV charges'!$A$10:$A$170)), 0)),"")</f>
        <v/>
      </c>
      <c r="B88" s="78" t="str">
        <f>IF($A88="","",VLOOKUP($A88,'Annex 2 Designated EHV charges'!$A:$P,2,0))</f>
        <v/>
      </c>
      <c r="C88" s="97" t="str">
        <f>IF($A88="","",VLOOKUP($A88,'Annex 2 Designated EHV charges'!$A:$P,3,0))</f>
        <v/>
      </c>
      <c r="D88" s="98" t="str">
        <f>IF($A88="","",VLOOKUP($A88,'Annex 2 Designated EHV charges'!$A:$P,7,0))</f>
        <v/>
      </c>
      <c r="E88" s="99" t="str">
        <f>IFERROR(IF(VLOOKUP($A88,'Annex 2 Designated EHV charges'!$A:$P,9,FALSE)=0,"",VLOOKUP($A88,'Annex 2 Designated EHV charges'!$A:$P,9,FALSE)),"")</f>
        <v/>
      </c>
      <c r="F88" s="100" t="str">
        <f>IFERROR(IF(VLOOKUP($A88,'Annex 2 Designated EHV charges'!$A:$P,10,FALSE)=0,"",VLOOKUP($A88,'Annex 2 Designated EHV charges'!$A:$P,10,FALSE)),"")</f>
        <v/>
      </c>
      <c r="G88" s="101" t="str">
        <f>IFERROR(IF(VLOOKUP($A88,'Annex 2 Designated EHV charges'!$A:$P,11,FALSE)=0,"",VLOOKUP($A88,'Annex 2 Designated EHV charges'!$A:$P,11,FALSE)),"")</f>
        <v/>
      </c>
      <c r="H88" s="101" t="str">
        <f>IFERROR(IF(VLOOKUP($A88,'Annex 2 Designated EHV charges'!$A:$P,12,FALSE)=0,"",VLOOKUP($A88,'Annex 2 Designated EHV charges'!$A:$P,12,FALSE)),"")</f>
        <v/>
      </c>
    </row>
    <row r="89" spans="1:8" x14ac:dyDescent="0.25">
      <c r="A89" s="96" t="str">
        <f t="array" ref="A89">IFERROR(INDEX('Annex 2 Designated EHV charges'!$A$10:$A$170, MATCH(0, IF(('Annex 2 Designated EHV charges'!$A$10:$A$170=""),1, COUNTIF(A$4:$A88, 'Annex 2 Designated EHV charges'!$A$10:$A$170)), 0)),"")</f>
        <v/>
      </c>
      <c r="B89" s="78" t="str">
        <f>IF($A89="","",VLOOKUP($A89,'Annex 2 Designated EHV charges'!$A:$P,2,0))</f>
        <v/>
      </c>
      <c r="C89" s="97" t="str">
        <f>IF($A89="","",VLOOKUP($A89,'Annex 2 Designated EHV charges'!$A:$P,3,0))</f>
        <v/>
      </c>
      <c r="D89" s="98" t="str">
        <f>IF($A89="","",VLOOKUP($A89,'Annex 2 Designated EHV charges'!$A:$P,7,0))</f>
        <v/>
      </c>
      <c r="E89" s="99" t="str">
        <f>IFERROR(IF(VLOOKUP($A89,'Annex 2 Designated EHV charges'!$A:$P,9,FALSE)=0,"",VLOOKUP($A89,'Annex 2 Designated EHV charges'!$A:$P,9,FALSE)),"")</f>
        <v/>
      </c>
      <c r="F89" s="100" t="str">
        <f>IFERROR(IF(VLOOKUP($A89,'Annex 2 Designated EHV charges'!$A:$P,10,FALSE)=0,"",VLOOKUP($A89,'Annex 2 Designated EHV charges'!$A:$P,10,FALSE)),"")</f>
        <v/>
      </c>
      <c r="G89" s="101" t="str">
        <f>IFERROR(IF(VLOOKUP($A89,'Annex 2 Designated EHV charges'!$A:$P,11,FALSE)=0,"",VLOOKUP($A89,'Annex 2 Designated EHV charges'!$A:$P,11,FALSE)),"")</f>
        <v/>
      </c>
      <c r="H89" s="101" t="str">
        <f>IFERROR(IF(VLOOKUP($A89,'Annex 2 Designated EHV charges'!$A:$P,12,FALSE)=0,"",VLOOKUP($A89,'Annex 2 Designated EHV charges'!$A:$P,12,FALSE)),"")</f>
        <v/>
      </c>
    </row>
    <row r="90" spans="1:8" x14ac:dyDescent="0.25">
      <c r="A90" s="96" t="str">
        <f t="array" ref="A90">IFERROR(INDEX('Annex 2 Designated EHV charges'!$A$10:$A$170, MATCH(0, IF(('Annex 2 Designated EHV charges'!$A$10:$A$170=""),1, COUNTIF(A$4:$A89, 'Annex 2 Designated EHV charges'!$A$10:$A$170)), 0)),"")</f>
        <v/>
      </c>
      <c r="B90" s="78" t="str">
        <f>IF($A90="","",VLOOKUP($A90,'Annex 2 Designated EHV charges'!$A:$P,2,0))</f>
        <v/>
      </c>
      <c r="C90" s="97" t="str">
        <f>IF($A90="","",VLOOKUP($A90,'Annex 2 Designated EHV charges'!$A:$P,3,0))</f>
        <v/>
      </c>
      <c r="D90" s="98" t="str">
        <f>IF($A90="","",VLOOKUP($A90,'Annex 2 Designated EHV charges'!$A:$P,7,0))</f>
        <v/>
      </c>
      <c r="E90" s="99" t="str">
        <f>IFERROR(IF(VLOOKUP($A90,'Annex 2 Designated EHV charges'!$A:$P,9,FALSE)=0,"",VLOOKUP($A90,'Annex 2 Designated EHV charges'!$A:$P,9,FALSE)),"")</f>
        <v/>
      </c>
      <c r="F90" s="100" t="str">
        <f>IFERROR(IF(VLOOKUP($A90,'Annex 2 Designated EHV charges'!$A:$P,10,FALSE)=0,"",VLOOKUP($A90,'Annex 2 Designated EHV charges'!$A:$P,10,FALSE)),"")</f>
        <v/>
      </c>
      <c r="G90" s="101" t="str">
        <f>IFERROR(IF(VLOOKUP($A90,'Annex 2 Designated EHV charges'!$A:$P,11,FALSE)=0,"",VLOOKUP($A90,'Annex 2 Designated EHV charges'!$A:$P,11,FALSE)),"")</f>
        <v/>
      </c>
      <c r="H90" s="101" t="str">
        <f>IFERROR(IF(VLOOKUP($A90,'Annex 2 Designated EHV charges'!$A:$P,12,FALSE)=0,"",VLOOKUP($A90,'Annex 2 Designated EHV charges'!$A:$P,12,FALSE)),"")</f>
        <v/>
      </c>
    </row>
    <row r="91" spans="1:8" x14ac:dyDescent="0.25">
      <c r="A91" s="96" t="str">
        <f t="array" ref="A91">IFERROR(INDEX('Annex 2 Designated EHV charges'!$A$10:$A$170, MATCH(0, IF(('Annex 2 Designated EHV charges'!$A$10:$A$170=""),1, COUNTIF(A$4:$A90, 'Annex 2 Designated EHV charges'!$A$10:$A$170)), 0)),"")</f>
        <v/>
      </c>
      <c r="B91" s="78" t="str">
        <f>IF($A91="","",VLOOKUP($A91,'Annex 2 Designated EHV charges'!$A:$P,2,0))</f>
        <v/>
      </c>
      <c r="C91" s="97" t="str">
        <f>IF($A91="","",VLOOKUP($A91,'Annex 2 Designated EHV charges'!$A:$P,3,0))</f>
        <v/>
      </c>
      <c r="D91" s="98" t="str">
        <f>IF($A91="","",VLOOKUP($A91,'Annex 2 Designated EHV charges'!$A:$P,7,0))</f>
        <v/>
      </c>
      <c r="E91" s="99" t="str">
        <f>IFERROR(IF(VLOOKUP($A91,'Annex 2 Designated EHV charges'!$A:$P,9,FALSE)=0,"",VLOOKUP($A91,'Annex 2 Designated EHV charges'!$A:$P,9,FALSE)),"")</f>
        <v/>
      </c>
      <c r="F91" s="100" t="str">
        <f>IFERROR(IF(VLOOKUP($A91,'Annex 2 Designated EHV charges'!$A:$P,10,FALSE)=0,"",VLOOKUP($A91,'Annex 2 Designated EHV charges'!$A:$P,10,FALSE)),"")</f>
        <v/>
      </c>
      <c r="G91" s="101" t="str">
        <f>IFERROR(IF(VLOOKUP($A91,'Annex 2 Designated EHV charges'!$A:$P,11,FALSE)=0,"",VLOOKUP($A91,'Annex 2 Designated EHV charges'!$A:$P,11,FALSE)),"")</f>
        <v/>
      </c>
      <c r="H91" s="101" t="str">
        <f>IFERROR(IF(VLOOKUP($A91,'Annex 2 Designated EHV charges'!$A:$P,12,FALSE)=0,"",VLOOKUP($A91,'Annex 2 Designated EHV charges'!$A:$P,12,FALSE)),"")</f>
        <v/>
      </c>
    </row>
    <row r="92" spans="1:8" x14ac:dyDescent="0.25">
      <c r="A92" s="96" t="str">
        <f t="array" ref="A92">IFERROR(INDEX('Annex 2 Designated EHV charges'!$A$10:$A$170, MATCH(0, IF(('Annex 2 Designated EHV charges'!$A$10:$A$170=""),1, COUNTIF(A$4:$A91, 'Annex 2 Designated EHV charges'!$A$10:$A$170)), 0)),"")</f>
        <v/>
      </c>
      <c r="B92" s="78" t="str">
        <f>IF($A92="","",VLOOKUP($A92,'Annex 2 Designated EHV charges'!$A:$P,2,0))</f>
        <v/>
      </c>
      <c r="C92" s="97" t="str">
        <f>IF($A92="","",VLOOKUP($A92,'Annex 2 Designated EHV charges'!$A:$P,3,0))</f>
        <v/>
      </c>
      <c r="D92" s="98" t="str">
        <f>IF($A92="","",VLOOKUP($A92,'Annex 2 Designated EHV charges'!$A:$P,7,0))</f>
        <v/>
      </c>
      <c r="E92" s="99" t="str">
        <f>IFERROR(IF(VLOOKUP($A92,'Annex 2 Designated EHV charges'!$A:$P,9,FALSE)=0,"",VLOOKUP($A92,'Annex 2 Designated EHV charges'!$A:$P,9,FALSE)),"")</f>
        <v/>
      </c>
      <c r="F92" s="100" t="str">
        <f>IFERROR(IF(VLOOKUP($A92,'Annex 2 Designated EHV charges'!$A:$P,10,FALSE)=0,"",VLOOKUP($A92,'Annex 2 Designated EHV charges'!$A:$P,10,FALSE)),"")</f>
        <v/>
      </c>
      <c r="G92" s="101" t="str">
        <f>IFERROR(IF(VLOOKUP($A92,'Annex 2 Designated EHV charges'!$A:$P,11,FALSE)=0,"",VLOOKUP($A92,'Annex 2 Designated EHV charges'!$A:$P,11,FALSE)),"")</f>
        <v/>
      </c>
      <c r="H92" s="101" t="str">
        <f>IFERROR(IF(VLOOKUP($A92,'Annex 2 Designated EHV charges'!$A:$P,12,FALSE)=0,"",VLOOKUP($A92,'Annex 2 Designated EHV charges'!$A:$P,12,FALSE)),"")</f>
        <v/>
      </c>
    </row>
    <row r="93" spans="1:8" x14ac:dyDescent="0.25">
      <c r="A93" s="96" t="str">
        <f t="array" ref="A93">IFERROR(INDEX('Annex 2 Designated EHV charges'!$A$10:$A$170, MATCH(0, IF(('Annex 2 Designated EHV charges'!$A$10:$A$170=""),1, COUNTIF(A$4:$A92, 'Annex 2 Designated EHV charges'!$A$10:$A$170)), 0)),"")</f>
        <v/>
      </c>
      <c r="B93" s="78" t="str">
        <f>IF($A93="","",VLOOKUP($A93,'Annex 2 Designated EHV charges'!$A:$P,2,0))</f>
        <v/>
      </c>
      <c r="C93" s="97" t="str">
        <f>IF($A93="","",VLOOKUP($A93,'Annex 2 Designated EHV charges'!$A:$P,3,0))</f>
        <v/>
      </c>
      <c r="D93" s="98" t="str">
        <f>IF($A93="","",VLOOKUP($A93,'Annex 2 Designated EHV charges'!$A:$P,7,0))</f>
        <v/>
      </c>
      <c r="E93" s="99" t="str">
        <f>IFERROR(IF(VLOOKUP($A93,'Annex 2 Designated EHV charges'!$A:$P,9,FALSE)=0,"",VLOOKUP($A93,'Annex 2 Designated EHV charges'!$A:$P,9,FALSE)),"")</f>
        <v/>
      </c>
      <c r="F93" s="100" t="str">
        <f>IFERROR(IF(VLOOKUP($A93,'Annex 2 Designated EHV charges'!$A:$P,10,FALSE)=0,"",VLOOKUP($A93,'Annex 2 Designated EHV charges'!$A:$P,10,FALSE)),"")</f>
        <v/>
      </c>
      <c r="G93" s="101" t="str">
        <f>IFERROR(IF(VLOOKUP($A93,'Annex 2 Designated EHV charges'!$A:$P,11,FALSE)=0,"",VLOOKUP($A93,'Annex 2 Designated EHV charges'!$A:$P,11,FALSE)),"")</f>
        <v/>
      </c>
      <c r="H93" s="101" t="str">
        <f>IFERROR(IF(VLOOKUP($A93,'Annex 2 Designated EHV charges'!$A:$P,12,FALSE)=0,"",VLOOKUP($A93,'Annex 2 Designated EHV charges'!$A:$P,12,FALSE)),"")</f>
        <v/>
      </c>
    </row>
    <row r="94" spans="1:8" x14ac:dyDescent="0.25">
      <c r="A94" s="96" t="str">
        <f t="array" ref="A94">IFERROR(INDEX('Annex 2 Designated EHV charges'!$A$10:$A$170, MATCH(0, IF(('Annex 2 Designated EHV charges'!$A$10:$A$170=""),1, COUNTIF(A$4:$A93, 'Annex 2 Designated EHV charges'!$A$10:$A$170)), 0)),"")</f>
        <v/>
      </c>
      <c r="B94" s="78" t="str">
        <f>IF($A94="","",VLOOKUP($A94,'Annex 2 Designated EHV charges'!$A:$P,2,0))</f>
        <v/>
      </c>
      <c r="C94" s="97" t="str">
        <f>IF($A94="","",VLOOKUP($A94,'Annex 2 Designated EHV charges'!$A:$P,3,0))</f>
        <v/>
      </c>
      <c r="D94" s="98" t="str">
        <f>IF($A94="","",VLOOKUP($A94,'Annex 2 Designated EHV charges'!$A:$P,7,0))</f>
        <v/>
      </c>
      <c r="E94" s="99" t="str">
        <f>IFERROR(IF(VLOOKUP($A94,'Annex 2 Designated EHV charges'!$A:$P,9,FALSE)=0,"",VLOOKUP($A94,'Annex 2 Designated EHV charges'!$A:$P,9,FALSE)),"")</f>
        <v/>
      </c>
      <c r="F94" s="100" t="str">
        <f>IFERROR(IF(VLOOKUP($A94,'Annex 2 Designated EHV charges'!$A:$P,10,FALSE)=0,"",VLOOKUP($A94,'Annex 2 Designated EHV charges'!$A:$P,10,FALSE)),"")</f>
        <v/>
      </c>
      <c r="G94" s="101" t="str">
        <f>IFERROR(IF(VLOOKUP($A94,'Annex 2 Designated EHV charges'!$A:$P,11,FALSE)=0,"",VLOOKUP($A94,'Annex 2 Designated EHV charges'!$A:$P,11,FALSE)),"")</f>
        <v/>
      </c>
      <c r="H94" s="101" t="str">
        <f>IFERROR(IF(VLOOKUP($A94,'Annex 2 Designated EHV charges'!$A:$P,12,FALSE)=0,"",VLOOKUP($A94,'Annex 2 Designated EHV charges'!$A:$P,12,FALSE)),"")</f>
        <v/>
      </c>
    </row>
    <row r="95" spans="1:8" x14ac:dyDescent="0.25">
      <c r="A95" s="96" t="str">
        <f t="array" ref="A95">IFERROR(INDEX('Annex 2 Designated EHV charges'!$A$10:$A$170, MATCH(0, IF(('Annex 2 Designated EHV charges'!$A$10:$A$170=""),1, COUNTIF(A$4:$A94, 'Annex 2 Designated EHV charges'!$A$10:$A$170)), 0)),"")</f>
        <v/>
      </c>
      <c r="B95" s="78" t="str">
        <f>IF($A95="","",VLOOKUP($A95,'Annex 2 Designated EHV charges'!$A:$P,2,0))</f>
        <v/>
      </c>
      <c r="C95" s="97" t="str">
        <f>IF($A95="","",VLOOKUP($A95,'Annex 2 Designated EHV charges'!$A:$P,3,0))</f>
        <v/>
      </c>
      <c r="D95" s="98" t="str">
        <f>IF($A95="","",VLOOKUP($A95,'Annex 2 Designated EHV charges'!$A:$P,7,0))</f>
        <v/>
      </c>
      <c r="E95" s="99" t="str">
        <f>IFERROR(IF(VLOOKUP($A95,'Annex 2 Designated EHV charges'!$A:$P,9,FALSE)=0,"",VLOOKUP($A95,'Annex 2 Designated EHV charges'!$A:$P,9,FALSE)),"")</f>
        <v/>
      </c>
      <c r="F95" s="100" t="str">
        <f>IFERROR(IF(VLOOKUP($A95,'Annex 2 Designated EHV charges'!$A:$P,10,FALSE)=0,"",VLOOKUP($A95,'Annex 2 Designated EHV charges'!$A:$P,10,FALSE)),"")</f>
        <v/>
      </c>
      <c r="G95" s="101" t="str">
        <f>IFERROR(IF(VLOOKUP($A95,'Annex 2 Designated EHV charges'!$A:$P,11,FALSE)=0,"",VLOOKUP($A95,'Annex 2 Designated EHV charges'!$A:$P,11,FALSE)),"")</f>
        <v/>
      </c>
      <c r="H95" s="101" t="str">
        <f>IFERROR(IF(VLOOKUP($A95,'Annex 2 Designated EHV charges'!$A:$P,12,FALSE)=0,"",VLOOKUP($A95,'Annex 2 Designated EHV charges'!$A:$P,12,FALSE)),"")</f>
        <v/>
      </c>
    </row>
    <row r="96" spans="1:8" x14ac:dyDescent="0.25">
      <c r="A96" s="96" t="str">
        <f t="array" ref="A96">IFERROR(INDEX('Annex 2 Designated EHV charges'!$A$10:$A$170, MATCH(0, IF(('Annex 2 Designated EHV charges'!$A$10:$A$170=""),1, COUNTIF(A$4:$A95, 'Annex 2 Designated EHV charges'!$A$10:$A$170)), 0)),"")</f>
        <v/>
      </c>
      <c r="B96" s="78" t="str">
        <f>IF($A96="","",VLOOKUP($A96,'Annex 2 Designated EHV charges'!$A:$P,2,0))</f>
        <v/>
      </c>
      <c r="C96" s="97" t="str">
        <f>IF($A96="","",VLOOKUP($A96,'Annex 2 Designated EHV charges'!$A:$P,3,0))</f>
        <v/>
      </c>
      <c r="D96" s="98" t="str">
        <f>IF($A96="","",VLOOKUP($A96,'Annex 2 Designated EHV charges'!$A:$P,7,0))</f>
        <v/>
      </c>
      <c r="E96" s="99" t="str">
        <f>IFERROR(IF(VLOOKUP($A96,'Annex 2 Designated EHV charges'!$A:$P,9,FALSE)=0,"",VLOOKUP($A96,'Annex 2 Designated EHV charges'!$A:$P,9,FALSE)),"")</f>
        <v/>
      </c>
      <c r="F96" s="100" t="str">
        <f>IFERROR(IF(VLOOKUP($A96,'Annex 2 Designated EHV charges'!$A:$P,10,FALSE)=0,"",VLOOKUP($A96,'Annex 2 Designated EHV charges'!$A:$P,10,FALSE)),"")</f>
        <v/>
      </c>
      <c r="G96" s="101" t="str">
        <f>IFERROR(IF(VLOOKUP($A96,'Annex 2 Designated EHV charges'!$A:$P,11,FALSE)=0,"",VLOOKUP($A96,'Annex 2 Designated EHV charges'!$A:$P,11,FALSE)),"")</f>
        <v/>
      </c>
      <c r="H96" s="101" t="str">
        <f>IFERROR(IF(VLOOKUP($A96,'Annex 2 Designated EHV charges'!$A:$P,12,FALSE)=0,"",VLOOKUP($A96,'Annex 2 Designated EHV charges'!$A:$P,12,FALSE)),"")</f>
        <v/>
      </c>
    </row>
    <row r="97" spans="1:8" x14ac:dyDescent="0.25">
      <c r="A97" s="96" t="str">
        <f t="array" ref="A97">IFERROR(INDEX('Annex 2 Designated EHV charges'!$A$10:$A$170, MATCH(0, IF(('Annex 2 Designated EHV charges'!$A$10:$A$170=""),1, COUNTIF(A$4:$A96, 'Annex 2 Designated EHV charges'!$A$10:$A$170)), 0)),"")</f>
        <v/>
      </c>
      <c r="B97" s="78" t="str">
        <f>IF($A97="","",VLOOKUP($A97,'Annex 2 Designated EHV charges'!$A:$P,2,0))</f>
        <v/>
      </c>
      <c r="C97" s="97" t="str">
        <f>IF($A97="","",VLOOKUP($A97,'Annex 2 Designated EHV charges'!$A:$P,3,0))</f>
        <v/>
      </c>
      <c r="D97" s="98" t="str">
        <f>IF($A97="","",VLOOKUP($A97,'Annex 2 Designated EHV charges'!$A:$P,7,0))</f>
        <v/>
      </c>
      <c r="E97" s="99" t="str">
        <f>IFERROR(IF(VLOOKUP($A97,'Annex 2 Designated EHV charges'!$A:$P,9,FALSE)=0,"",VLOOKUP($A97,'Annex 2 Designated EHV charges'!$A:$P,9,FALSE)),"")</f>
        <v/>
      </c>
      <c r="F97" s="100" t="str">
        <f>IFERROR(IF(VLOOKUP($A97,'Annex 2 Designated EHV charges'!$A:$P,10,FALSE)=0,"",VLOOKUP($A97,'Annex 2 Designated EHV charges'!$A:$P,10,FALSE)),"")</f>
        <v/>
      </c>
      <c r="G97" s="101" t="str">
        <f>IFERROR(IF(VLOOKUP($A97,'Annex 2 Designated EHV charges'!$A:$P,11,FALSE)=0,"",VLOOKUP($A97,'Annex 2 Designated EHV charges'!$A:$P,11,FALSE)),"")</f>
        <v/>
      </c>
      <c r="H97" s="101" t="str">
        <f>IFERROR(IF(VLOOKUP($A97,'Annex 2 Designated EHV charges'!$A:$P,12,FALSE)=0,"",VLOOKUP($A97,'Annex 2 Designated EHV charges'!$A:$P,12,FALSE)),"")</f>
        <v/>
      </c>
    </row>
    <row r="98" spans="1:8" x14ac:dyDescent="0.25">
      <c r="A98" s="96" t="str">
        <f t="array" ref="A98">IFERROR(INDEX('Annex 2 Designated EHV charges'!$A$10:$A$170, MATCH(0, IF(('Annex 2 Designated EHV charges'!$A$10:$A$170=""),1, COUNTIF(A$4:$A97, 'Annex 2 Designated EHV charges'!$A$10:$A$170)), 0)),"")</f>
        <v/>
      </c>
      <c r="B98" s="78" t="str">
        <f>IF($A98="","",VLOOKUP($A98,'Annex 2 Designated EHV charges'!$A:$P,2,0))</f>
        <v/>
      </c>
      <c r="C98" s="97" t="str">
        <f>IF($A98="","",VLOOKUP($A98,'Annex 2 Designated EHV charges'!$A:$P,3,0))</f>
        <v/>
      </c>
      <c r="D98" s="98" t="str">
        <f>IF($A98="","",VLOOKUP($A98,'Annex 2 Designated EHV charges'!$A:$P,7,0))</f>
        <v/>
      </c>
      <c r="E98" s="99" t="str">
        <f>IFERROR(IF(VLOOKUP($A98,'Annex 2 Designated EHV charges'!$A:$P,9,FALSE)=0,"",VLOOKUP($A98,'Annex 2 Designated EHV charges'!$A:$P,9,FALSE)),"")</f>
        <v/>
      </c>
      <c r="F98" s="100" t="str">
        <f>IFERROR(IF(VLOOKUP($A98,'Annex 2 Designated EHV charges'!$A:$P,10,FALSE)=0,"",VLOOKUP($A98,'Annex 2 Designated EHV charges'!$A:$P,10,FALSE)),"")</f>
        <v/>
      </c>
      <c r="G98" s="101" t="str">
        <f>IFERROR(IF(VLOOKUP($A98,'Annex 2 Designated EHV charges'!$A:$P,11,FALSE)=0,"",VLOOKUP($A98,'Annex 2 Designated EHV charges'!$A:$P,11,FALSE)),"")</f>
        <v/>
      </c>
      <c r="H98" s="101" t="str">
        <f>IFERROR(IF(VLOOKUP($A98,'Annex 2 Designated EHV charges'!$A:$P,12,FALSE)=0,"",VLOOKUP($A98,'Annex 2 Designated EHV charges'!$A:$P,12,FALSE)),"")</f>
        <v/>
      </c>
    </row>
    <row r="99" spans="1:8" x14ac:dyDescent="0.25">
      <c r="A99" s="96" t="str">
        <f t="array" ref="A99">IFERROR(INDEX('Annex 2 Designated EHV charges'!$A$10:$A$170, MATCH(0, IF(('Annex 2 Designated EHV charges'!$A$10:$A$170=""),1, COUNTIF(A$4:$A98, 'Annex 2 Designated EHV charges'!$A$10:$A$170)), 0)),"")</f>
        <v/>
      </c>
      <c r="B99" s="78" t="str">
        <f>IF($A99="","",VLOOKUP($A99,'Annex 2 Designated EHV charges'!$A:$P,2,0))</f>
        <v/>
      </c>
      <c r="C99" s="97" t="str">
        <f>IF($A99="","",VLOOKUP($A99,'Annex 2 Designated EHV charges'!$A:$P,3,0))</f>
        <v/>
      </c>
      <c r="D99" s="98" t="str">
        <f>IF($A99="","",VLOOKUP($A99,'Annex 2 Designated EHV charges'!$A:$P,7,0))</f>
        <v/>
      </c>
      <c r="E99" s="99" t="str">
        <f>IFERROR(IF(VLOOKUP($A99,'Annex 2 Designated EHV charges'!$A:$P,9,FALSE)=0,"",VLOOKUP($A99,'Annex 2 Designated EHV charges'!$A:$P,9,FALSE)),"")</f>
        <v/>
      </c>
      <c r="F99" s="100" t="str">
        <f>IFERROR(IF(VLOOKUP($A99,'Annex 2 Designated EHV charges'!$A:$P,10,FALSE)=0,"",VLOOKUP($A99,'Annex 2 Designated EHV charges'!$A:$P,10,FALSE)),"")</f>
        <v/>
      </c>
      <c r="G99" s="101" t="str">
        <f>IFERROR(IF(VLOOKUP($A99,'Annex 2 Designated EHV charges'!$A:$P,11,FALSE)=0,"",VLOOKUP($A99,'Annex 2 Designated EHV charges'!$A:$P,11,FALSE)),"")</f>
        <v/>
      </c>
      <c r="H99" s="101" t="str">
        <f>IFERROR(IF(VLOOKUP($A99,'Annex 2 Designated EHV charges'!$A:$P,12,FALSE)=0,"",VLOOKUP($A99,'Annex 2 Designated EHV charges'!$A:$P,12,FALSE)),"")</f>
        <v/>
      </c>
    </row>
    <row r="100" spans="1:8" x14ac:dyDescent="0.25">
      <c r="A100" s="96" t="str">
        <f t="array" ref="A100">IFERROR(INDEX('Annex 2 Designated EHV charges'!$A$10:$A$170, MATCH(0, IF(('Annex 2 Designated EHV charges'!$A$10:$A$170=""),1, COUNTIF(A$4:$A99, 'Annex 2 Designated EHV charges'!$A$10:$A$170)), 0)),"")</f>
        <v/>
      </c>
      <c r="B100" s="78" t="str">
        <f>IF($A100="","",VLOOKUP($A100,'Annex 2 Designated EHV charges'!$A:$P,2,0))</f>
        <v/>
      </c>
      <c r="C100" s="97" t="str">
        <f>IF($A100="","",VLOOKUP($A100,'Annex 2 Designated EHV charges'!$A:$P,3,0))</f>
        <v/>
      </c>
      <c r="D100" s="98" t="str">
        <f>IF($A100="","",VLOOKUP($A100,'Annex 2 Designated EHV charges'!$A:$P,7,0))</f>
        <v/>
      </c>
      <c r="E100" s="99" t="str">
        <f>IFERROR(IF(VLOOKUP($A100,'Annex 2 Designated EHV charges'!$A:$P,9,FALSE)=0,"",VLOOKUP($A100,'Annex 2 Designated EHV charges'!$A:$P,9,FALSE)),"")</f>
        <v/>
      </c>
      <c r="F100" s="100" t="str">
        <f>IFERROR(IF(VLOOKUP($A100,'Annex 2 Designated EHV charges'!$A:$P,10,FALSE)=0,"",VLOOKUP($A100,'Annex 2 Designated EHV charges'!$A:$P,10,FALSE)),"")</f>
        <v/>
      </c>
      <c r="G100" s="101" t="str">
        <f>IFERROR(IF(VLOOKUP($A100,'Annex 2 Designated EHV charges'!$A:$P,11,FALSE)=0,"",VLOOKUP($A100,'Annex 2 Designated EHV charges'!$A:$P,11,FALSE)),"")</f>
        <v/>
      </c>
      <c r="H100" s="101" t="str">
        <f>IFERROR(IF(VLOOKUP($A100,'Annex 2 Designated EHV charges'!$A:$P,12,FALSE)=0,"",VLOOKUP($A100,'Annex 2 Designated EHV charges'!$A:$P,12,FALSE)),"")</f>
        <v/>
      </c>
    </row>
    <row r="101" spans="1:8" x14ac:dyDescent="0.25">
      <c r="A101" s="96" t="str">
        <f t="array" ref="A101">IFERROR(INDEX('Annex 2 Designated EHV charges'!$A$10:$A$170, MATCH(0, IF(('Annex 2 Designated EHV charges'!$A$10:$A$170=""),1, COUNTIF(A$4:$A100, 'Annex 2 Designated EHV charges'!$A$10:$A$170)), 0)),"")</f>
        <v/>
      </c>
      <c r="B101" s="78" t="str">
        <f>IF($A101="","",VLOOKUP($A101,'Annex 2 Designated EHV charges'!$A:$P,2,0))</f>
        <v/>
      </c>
      <c r="C101" s="97" t="str">
        <f>IF($A101="","",VLOOKUP($A101,'Annex 2 Designated EHV charges'!$A:$P,3,0))</f>
        <v/>
      </c>
      <c r="D101" s="98" t="str">
        <f>IF($A101="","",VLOOKUP($A101,'Annex 2 Designated EHV charges'!$A:$P,7,0))</f>
        <v/>
      </c>
      <c r="E101" s="99" t="str">
        <f>IFERROR(IF(VLOOKUP($A101,'Annex 2 Designated EHV charges'!$A:$P,9,FALSE)=0,"",VLOOKUP($A101,'Annex 2 Designated EHV charges'!$A:$P,9,FALSE)),"")</f>
        <v/>
      </c>
      <c r="F101" s="100" t="str">
        <f>IFERROR(IF(VLOOKUP($A101,'Annex 2 Designated EHV charges'!$A:$P,10,FALSE)=0,"",VLOOKUP($A101,'Annex 2 Designated EHV charges'!$A:$P,10,FALSE)),"")</f>
        <v/>
      </c>
      <c r="G101" s="101" t="str">
        <f>IFERROR(IF(VLOOKUP($A101,'Annex 2 Designated EHV charges'!$A:$P,11,FALSE)=0,"",VLOOKUP($A101,'Annex 2 Designated EHV charges'!$A:$P,11,FALSE)),"")</f>
        <v/>
      </c>
      <c r="H101" s="101" t="str">
        <f>IFERROR(IF(VLOOKUP($A101,'Annex 2 Designated EHV charges'!$A:$P,12,FALSE)=0,"",VLOOKUP($A101,'Annex 2 Designated EHV charges'!$A:$P,12,FALSE)),"")</f>
        <v/>
      </c>
    </row>
    <row r="102" spans="1:8" x14ac:dyDescent="0.25">
      <c r="A102" s="96" t="str">
        <f t="array" ref="A102">IFERROR(INDEX('Annex 2 Designated EHV charges'!$A$10:$A$170, MATCH(0, IF(('Annex 2 Designated EHV charges'!$A$10:$A$170=""),1, COUNTIF(A$4:$A101, 'Annex 2 Designated EHV charges'!$A$10:$A$170)), 0)),"")</f>
        <v/>
      </c>
      <c r="B102" s="78" t="str">
        <f>IF($A102="","",VLOOKUP($A102,'Annex 2 Designated EHV charges'!$A:$P,2,0))</f>
        <v/>
      </c>
      <c r="C102" s="97" t="str">
        <f>IF($A102="","",VLOOKUP($A102,'Annex 2 Designated EHV charges'!$A:$P,3,0))</f>
        <v/>
      </c>
      <c r="D102" s="98" t="str">
        <f>IF($A102="","",VLOOKUP($A102,'Annex 2 Designated EHV charges'!$A:$P,7,0))</f>
        <v/>
      </c>
      <c r="E102" s="99" t="str">
        <f>IFERROR(IF(VLOOKUP($A102,'Annex 2 Designated EHV charges'!$A:$P,9,FALSE)=0,"",VLOOKUP($A102,'Annex 2 Designated EHV charges'!$A:$P,9,FALSE)),"")</f>
        <v/>
      </c>
      <c r="F102" s="100" t="str">
        <f>IFERROR(IF(VLOOKUP($A102,'Annex 2 Designated EHV charges'!$A:$P,10,FALSE)=0,"",VLOOKUP($A102,'Annex 2 Designated EHV charges'!$A:$P,10,FALSE)),"")</f>
        <v/>
      </c>
      <c r="G102" s="101" t="str">
        <f>IFERROR(IF(VLOOKUP($A102,'Annex 2 Designated EHV charges'!$A:$P,11,FALSE)=0,"",VLOOKUP($A102,'Annex 2 Designated EHV charges'!$A:$P,11,FALSE)),"")</f>
        <v/>
      </c>
      <c r="H102" s="101" t="str">
        <f>IFERROR(IF(VLOOKUP($A102,'Annex 2 Designated EHV charges'!$A:$P,12,FALSE)=0,"",VLOOKUP($A102,'Annex 2 Designated EHV charges'!$A:$P,12,FALSE)),"")</f>
        <v/>
      </c>
    </row>
    <row r="103" spans="1:8" x14ac:dyDescent="0.25">
      <c r="A103" s="96" t="str">
        <f t="array" ref="A103">IFERROR(INDEX('Annex 2 Designated EHV charges'!$A$10:$A$170, MATCH(0, IF(('Annex 2 Designated EHV charges'!$A$10:$A$170=""),1, COUNTIF(A$4:$A102, 'Annex 2 Designated EHV charges'!$A$10:$A$170)), 0)),"")</f>
        <v/>
      </c>
      <c r="B103" s="78" t="str">
        <f>IF($A103="","",VLOOKUP($A103,'Annex 2 Designated EHV charges'!$A:$P,2,0))</f>
        <v/>
      </c>
      <c r="C103" s="97" t="str">
        <f>IF($A103="","",VLOOKUP($A103,'Annex 2 Designated EHV charges'!$A:$P,3,0))</f>
        <v/>
      </c>
      <c r="D103" s="98" t="str">
        <f>IF($A103="","",VLOOKUP($A103,'Annex 2 Designated EHV charges'!$A:$P,7,0))</f>
        <v/>
      </c>
      <c r="E103" s="99" t="str">
        <f>IFERROR(IF(VLOOKUP($A103,'Annex 2 Designated EHV charges'!$A:$P,9,FALSE)=0,"",VLOOKUP($A103,'Annex 2 Designated EHV charges'!$A:$P,9,FALSE)),"")</f>
        <v/>
      </c>
      <c r="F103" s="100" t="str">
        <f>IFERROR(IF(VLOOKUP($A103,'Annex 2 Designated EHV charges'!$A:$P,10,FALSE)=0,"",VLOOKUP($A103,'Annex 2 Designated EHV charges'!$A:$P,10,FALSE)),"")</f>
        <v/>
      </c>
      <c r="G103" s="101" t="str">
        <f>IFERROR(IF(VLOOKUP($A103,'Annex 2 Designated EHV charges'!$A:$P,11,FALSE)=0,"",VLOOKUP($A103,'Annex 2 Designated EHV charges'!$A:$P,11,FALSE)),"")</f>
        <v/>
      </c>
      <c r="H103" s="101" t="str">
        <f>IFERROR(IF(VLOOKUP($A103,'Annex 2 Designated EHV charges'!$A:$P,12,FALSE)=0,"",VLOOKUP($A103,'Annex 2 Designated EHV charges'!$A:$P,12,FALSE)),"")</f>
        <v/>
      </c>
    </row>
    <row r="104" spans="1:8" x14ac:dyDescent="0.25">
      <c r="A104" s="96" t="str">
        <f t="array" ref="A104">IFERROR(INDEX('Annex 2 Designated EHV charges'!$A$10:$A$170, MATCH(0, IF(('Annex 2 Designated EHV charges'!$A$10:$A$170=""),1, COUNTIF(A$4:$A103, 'Annex 2 Designated EHV charges'!$A$10:$A$170)), 0)),"")</f>
        <v/>
      </c>
      <c r="B104" s="78" t="str">
        <f>IF($A104="","",VLOOKUP($A104,'Annex 2 Designated EHV charges'!$A:$P,2,0))</f>
        <v/>
      </c>
      <c r="C104" s="97" t="str">
        <f>IF($A104="","",VLOOKUP($A104,'Annex 2 Designated EHV charges'!$A:$P,3,0))</f>
        <v/>
      </c>
      <c r="D104" s="98" t="str">
        <f>IF($A104="","",VLOOKUP($A104,'Annex 2 Designated EHV charges'!$A:$P,7,0))</f>
        <v/>
      </c>
      <c r="E104" s="99" t="str">
        <f>IFERROR(IF(VLOOKUP($A104,'Annex 2 Designated EHV charges'!$A:$P,9,FALSE)=0,"",VLOOKUP($A104,'Annex 2 Designated EHV charges'!$A:$P,9,FALSE)),"")</f>
        <v/>
      </c>
      <c r="F104" s="100" t="str">
        <f>IFERROR(IF(VLOOKUP($A104,'Annex 2 Designated EHV charges'!$A:$P,10,FALSE)=0,"",VLOOKUP($A104,'Annex 2 Designated EHV charges'!$A:$P,10,FALSE)),"")</f>
        <v/>
      </c>
      <c r="G104" s="101" t="str">
        <f>IFERROR(IF(VLOOKUP($A104,'Annex 2 Designated EHV charges'!$A:$P,11,FALSE)=0,"",VLOOKUP($A104,'Annex 2 Designated EHV charges'!$A:$P,11,FALSE)),"")</f>
        <v/>
      </c>
      <c r="H104" s="101" t="str">
        <f>IFERROR(IF(VLOOKUP($A104,'Annex 2 Designated EHV charges'!$A:$P,12,FALSE)=0,"",VLOOKUP($A104,'Annex 2 Designated EHV charges'!$A:$P,12,FALSE)),"")</f>
        <v/>
      </c>
    </row>
    <row r="105" spans="1:8" x14ac:dyDescent="0.25">
      <c r="A105" s="96" t="str">
        <f t="array" ref="A105">IFERROR(INDEX('Annex 2 Designated EHV charges'!$A$10:$A$170, MATCH(0, IF(('Annex 2 Designated EHV charges'!$A$10:$A$170=""),1, COUNTIF(A$4:$A104, 'Annex 2 Designated EHV charges'!$A$10:$A$170)), 0)),"")</f>
        <v/>
      </c>
      <c r="B105" s="78" t="str">
        <f>IF($A105="","",VLOOKUP($A105,'Annex 2 Designated EHV charges'!$A:$P,2,0))</f>
        <v/>
      </c>
      <c r="C105" s="97" t="str">
        <f>IF($A105="","",VLOOKUP($A105,'Annex 2 Designated EHV charges'!$A:$P,3,0))</f>
        <v/>
      </c>
      <c r="D105" s="98" t="str">
        <f>IF($A105="","",VLOOKUP($A105,'Annex 2 Designated EHV charges'!$A:$P,7,0))</f>
        <v/>
      </c>
      <c r="E105" s="99" t="str">
        <f>IFERROR(IF(VLOOKUP($A105,'Annex 2 Designated EHV charges'!$A:$P,9,FALSE)=0,"",VLOOKUP($A105,'Annex 2 Designated EHV charges'!$A:$P,9,FALSE)),"")</f>
        <v/>
      </c>
      <c r="F105" s="100" t="str">
        <f>IFERROR(IF(VLOOKUP($A105,'Annex 2 Designated EHV charges'!$A:$P,10,FALSE)=0,"",VLOOKUP($A105,'Annex 2 Designated EHV charges'!$A:$P,10,FALSE)),"")</f>
        <v/>
      </c>
      <c r="G105" s="101" t="str">
        <f>IFERROR(IF(VLOOKUP($A105,'Annex 2 Designated EHV charges'!$A:$P,11,FALSE)=0,"",VLOOKUP($A105,'Annex 2 Designated EHV charges'!$A:$P,11,FALSE)),"")</f>
        <v/>
      </c>
      <c r="H105" s="101" t="str">
        <f>IFERROR(IF(VLOOKUP($A105,'Annex 2 Designated EHV charges'!$A:$P,12,FALSE)=0,"",VLOOKUP($A105,'Annex 2 Designated EHV charges'!$A:$P,12,FALSE)),"")</f>
        <v/>
      </c>
    </row>
    <row r="106" spans="1:8" x14ac:dyDescent="0.25">
      <c r="A106" s="96" t="str">
        <f t="array" ref="A106">IFERROR(INDEX('Annex 2 Designated EHV charges'!$A$10:$A$170, MATCH(0, IF(('Annex 2 Designated EHV charges'!$A$10:$A$170=""),1, COUNTIF(A$4:$A105, 'Annex 2 Designated EHV charges'!$A$10:$A$170)), 0)),"")</f>
        <v/>
      </c>
      <c r="B106" s="78" t="str">
        <f>IF($A106="","",VLOOKUP($A106,'Annex 2 Designated EHV charges'!$A:$P,2,0))</f>
        <v/>
      </c>
      <c r="C106" s="97" t="str">
        <f>IF($A106="","",VLOOKUP($A106,'Annex 2 Designated EHV charges'!$A:$P,3,0))</f>
        <v/>
      </c>
      <c r="D106" s="98" t="str">
        <f>IF($A106="","",VLOOKUP($A106,'Annex 2 Designated EHV charges'!$A:$P,7,0))</f>
        <v/>
      </c>
      <c r="E106" s="99" t="str">
        <f>IFERROR(IF(VLOOKUP($A106,'Annex 2 Designated EHV charges'!$A:$P,9,FALSE)=0,"",VLOOKUP($A106,'Annex 2 Designated EHV charges'!$A:$P,9,FALSE)),"")</f>
        <v/>
      </c>
      <c r="F106" s="100" t="str">
        <f>IFERROR(IF(VLOOKUP($A106,'Annex 2 Designated EHV charges'!$A:$P,10,FALSE)=0,"",VLOOKUP($A106,'Annex 2 Designated EHV charges'!$A:$P,10,FALSE)),"")</f>
        <v/>
      </c>
      <c r="G106" s="101" t="str">
        <f>IFERROR(IF(VLOOKUP($A106,'Annex 2 Designated EHV charges'!$A:$P,11,FALSE)=0,"",VLOOKUP($A106,'Annex 2 Designated EHV charges'!$A:$P,11,FALSE)),"")</f>
        <v/>
      </c>
      <c r="H106" s="101" t="str">
        <f>IFERROR(IF(VLOOKUP($A106,'Annex 2 Designated EHV charges'!$A:$P,12,FALSE)=0,"",VLOOKUP($A106,'Annex 2 Designated EHV charges'!$A:$P,12,FALSE)),"")</f>
        <v/>
      </c>
    </row>
    <row r="107" spans="1:8" x14ac:dyDescent="0.25">
      <c r="A107" s="96" t="str">
        <f t="array" ref="A107">IFERROR(INDEX('Annex 2 Designated EHV charges'!$A$10:$A$170, MATCH(0, IF(('Annex 2 Designated EHV charges'!$A$10:$A$170=""),1, COUNTIF(A$4:$A106, 'Annex 2 Designated EHV charges'!$A$10:$A$170)), 0)),"")</f>
        <v/>
      </c>
      <c r="B107" s="78" t="str">
        <f>IF($A107="","",VLOOKUP($A107,'Annex 2 Designated EHV charges'!$A:$P,2,0))</f>
        <v/>
      </c>
      <c r="C107" s="97" t="str">
        <f>IF($A107="","",VLOOKUP($A107,'Annex 2 Designated EHV charges'!$A:$P,3,0))</f>
        <v/>
      </c>
      <c r="D107" s="98" t="str">
        <f>IF($A107="","",VLOOKUP($A107,'Annex 2 Designated EHV charges'!$A:$P,7,0))</f>
        <v/>
      </c>
      <c r="E107" s="99" t="str">
        <f>IFERROR(IF(VLOOKUP($A107,'Annex 2 Designated EHV charges'!$A:$P,9,FALSE)=0,"",VLOOKUP($A107,'Annex 2 Designated EHV charges'!$A:$P,9,FALSE)),"")</f>
        <v/>
      </c>
      <c r="F107" s="100" t="str">
        <f>IFERROR(IF(VLOOKUP($A107,'Annex 2 Designated EHV charges'!$A:$P,10,FALSE)=0,"",VLOOKUP($A107,'Annex 2 Designated EHV charges'!$A:$P,10,FALSE)),"")</f>
        <v/>
      </c>
      <c r="G107" s="101" t="str">
        <f>IFERROR(IF(VLOOKUP($A107,'Annex 2 Designated EHV charges'!$A:$P,11,FALSE)=0,"",VLOOKUP($A107,'Annex 2 Designated EHV charges'!$A:$P,11,FALSE)),"")</f>
        <v/>
      </c>
      <c r="H107" s="101" t="str">
        <f>IFERROR(IF(VLOOKUP($A107,'Annex 2 Designated EHV charges'!$A:$P,12,FALSE)=0,"",VLOOKUP($A107,'Annex 2 Designated EHV charges'!$A:$P,12,FALSE)),"")</f>
        <v/>
      </c>
    </row>
    <row r="108" spans="1:8" x14ac:dyDescent="0.25">
      <c r="A108" s="96" t="str">
        <f t="array" ref="A108">IFERROR(INDEX('Annex 2 Designated EHV charges'!$A$10:$A$170, MATCH(0, IF(('Annex 2 Designated EHV charges'!$A$10:$A$170=""),1, COUNTIF(A$4:$A107, 'Annex 2 Designated EHV charges'!$A$10:$A$170)), 0)),"")</f>
        <v/>
      </c>
      <c r="B108" s="78" t="str">
        <f>IF($A108="","",VLOOKUP($A108,'Annex 2 Designated EHV charges'!$A:$P,2,0))</f>
        <v/>
      </c>
      <c r="C108" s="97" t="str">
        <f>IF($A108="","",VLOOKUP($A108,'Annex 2 Designated EHV charges'!$A:$P,3,0))</f>
        <v/>
      </c>
      <c r="D108" s="98" t="str">
        <f>IF($A108="","",VLOOKUP($A108,'Annex 2 Designated EHV charges'!$A:$P,7,0))</f>
        <v/>
      </c>
      <c r="E108" s="99" t="str">
        <f>IFERROR(IF(VLOOKUP($A108,'Annex 2 Designated EHV charges'!$A:$P,9,FALSE)=0,"",VLOOKUP($A108,'Annex 2 Designated EHV charges'!$A:$P,9,FALSE)),"")</f>
        <v/>
      </c>
      <c r="F108" s="100" t="str">
        <f>IFERROR(IF(VLOOKUP($A108,'Annex 2 Designated EHV charges'!$A:$P,10,FALSE)=0,"",VLOOKUP($A108,'Annex 2 Designated EHV charges'!$A:$P,10,FALSE)),"")</f>
        <v/>
      </c>
      <c r="G108" s="101" t="str">
        <f>IFERROR(IF(VLOOKUP($A108,'Annex 2 Designated EHV charges'!$A:$P,11,FALSE)=0,"",VLOOKUP($A108,'Annex 2 Designated EHV charges'!$A:$P,11,FALSE)),"")</f>
        <v/>
      </c>
      <c r="H108" s="101" t="str">
        <f>IFERROR(IF(VLOOKUP($A108,'Annex 2 Designated EHV charges'!$A:$P,12,FALSE)=0,"",VLOOKUP($A108,'Annex 2 Designated EHV charges'!$A:$P,12,FALSE)),"")</f>
        <v/>
      </c>
    </row>
    <row r="109" spans="1:8" x14ac:dyDescent="0.25">
      <c r="A109" s="96" t="str">
        <f t="array" ref="A109">IFERROR(INDEX('Annex 2 Designated EHV charges'!$A$10:$A$170, MATCH(0, IF(('Annex 2 Designated EHV charges'!$A$10:$A$170=""),1, COUNTIF(A$4:$A108, 'Annex 2 Designated EHV charges'!$A$10:$A$170)), 0)),"")</f>
        <v/>
      </c>
      <c r="B109" s="78" t="str">
        <f>IF($A109="","",VLOOKUP($A109,'Annex 2 Designated EHV charges'!$A:$P,2,0))</f>
        <v/>
      </c>
      <c r="C109" s="97" t="str">
        <f>IF($A109="","",VLOOKUP($A109,'Annex 2 Designated EHV charges'!$A:$P,3,0))</f>
        <v/>
      </c>
      <c r="D109" s="98" t="str">
        <f>IF($A109="","",VLOOKUP($A109,'Annex 2 Designated EHV charges'!$A:$P,7,0))</f>
        <v/>
      </c>
      <c r="E109" s="99" t="str">
        <f>IFERROR(IF(VLOOKUP($A109,'Annex 2 Designated EHV charges'!$A:$P,9,FALSE)=0,"",VLOOKUP($A109,'Annex 2 Designated EHV charges'!$A:$P,9,FALSE)),"")</f>
        <v/>
      </c>
      <c r="F109" s="100" t="str">
        <f>IFERROR(IF(VLOOKUP($A109,'Annex 2 Designated EHV charges'!$A:$P,10,FALSE)=0,"",VLOOKUP($A109,'Annex 2 Designated EHV charges'!$A:$P,10,FALSE)),"")</f>
        <v/>
      </c>
      <c r="G109" s="101" t="str">
        <f>IFERROR(IF(VLOOKUP($A109,'Annex 2 Designated EHV charges'!$A:$P,11,FALSE)=0,"",VLOOKUP($A109,'Annex 2 Designated EHV charges'!$A:$P,11,FALSE)),"")</f>
        <v/>
      </c>
      <c r="H109" s="101" t="str">
        <f>IFERROR(IF(VLOOKUP($A109,'Annex 2 Designated EHV charges'!$A:$P,12,FALSE)=0,"",VLOOKUP($A109,'Annex 2 Designated EHV charges'!$A:$P,12,FALSE)),"")</f>
        <v/>
      </c>
    </row>
    <row r="110" spans="1:8" x14ac:dyDescent="0.25">
      <c r="A110" s="96" t="str">
        <f t="array" ref="A110">IFERROR(INDEX('Annex 2 Designated EHV charges'!$A$10:$A$170, MATCH(0, IF(('Annex 2 Designated EHV charges'!$A$10:$A$170=""),1, COUNTIF(A$4:$A109, 'Annex 2 Designated EHV charges'!$A$10:$A$170)), 0)),"")</f>
        <v/>
      </c>
      <c r="B110" s="78" t="str">
        <f>IF($A110="","",VLOOKUP($A110,'Annex 2 Designated EHV charges'!$A:$P,2,0))</f>
        <v/>
      </c>
      <c r="C110" s="97" t="str">
        <f>IF($A110="","",VLOOKUP($A110,'Annex 2 Designated EHV charges'!$A:$P,3,0))</f>
        <v/>
      </c>
      <c r="D110" s="98" t="str">
        <f>IF($A110="","",VLOOKUP($A110,'Annex 2 Designated EHV charges'!$A:$P,7,0))</f>
        <v/>
      </c>
      <c r="E110" s="99" t="str">
        <f>IFERROR(IF(VLOOKUP($A110,'Annex 2 Designated EHV charges'!$A:$P,9,FALSE)=0,"",VLOOKUP($A110,'Annex 2 Designated EHV charges'!$A:$P,9,FALSE)),"")</f>
        <v/>
      </c>
      <c r="F110" s="100" t="str">
        <f>IFERROR(IF(VLOOKUP($A110,'Annex 2 Designated EHV charges'!$A:$P,10,FALSE)=0,"",VLOOKUP($A110,'Annex 2 Designated EHV charges'!$A:$P,10,FALSE)),"")</f>
        <v/>
      </c>
      <c r="G110" s="101" t="str">
        <f>IFERROR(IF(VLOOKUP($A110,'Annex 2 Designated EHV charges'!$A:$P,11,FALSE)=0,"",VLOOKUP($A110,'Annex 2 Designated EHV charges'!$A:$P,11,FALSE)),"")</f>
        <v/>
      </c>
      <c r="H110" s="101" t="str">
        <f>IFERROR(IF(VLOOKUP($A110,'Annex 2 Designated EHV charges'!$A:$P,12,FALSE)=0,"",VLOOKUP($A110,'Annex 2 Designated EHV charges'!$A:$P,12,FALSE)),"")</f>
        <v/>
      </c>
    </row>
    <row r="111" spans="1:8" x14ac:dyDescent="0.25">
      <c r="A111" s="96" t="str">
        <f t="array" ref="A111">IFERROR(INDEX('Annex 2 Designated EHV charges'!$A$10:$A$170, MATCH(0, IF(('Annex 2 Designated EHV charges'!$A$10:$A$170=""),1, COUNTIF(A$4:$A110, 'Annex 2 Designated EHV charges'!$A$10:$A$170)), 0)),"")</f>
        <v/>
      </c>
      <c r="B111" s="78" t="str">
        <f>IF($A111="","",VLOOKUP($A111,'Annex 2 Designated EHV charges'!$A:$P,2,0))</f>
        <v/>
      </c>
      <c r="C111" s="97" t="str">
        <f>IF($A111="","",VLOOKUP($A111,'Annex 2 Designated EHV charges'!$A:$P,3,0))</f>
        <v/>
      </c>
      <c r="D111" s="98" t="str">
        <f>IF($A111="","",VLOOKUP($A111,'Annex 2 Designated EHV charges'!$A:$P,7,0))</f>
        <v/>
      </c>
      <c r="E111" s="99" t="str">
        <f>IFERROR(IF(VLOOKUP($A111,'Annex 2 Designated EHV charges'!$A:$P,9,FALSE)=0,"",VLOOKUP($A111,'Annex 2 Designated EHV charges'!$A:$P,9,FALSE)),"")</f>
        <v/>
      </c>
      <c r="F111" s="100" t="str">
        <f>IFERROR(IF(VLOOKUP($A111,'Annex 2 Designated EHV charges'!$A:$P,10,FALSE)=0,"",VLOOKUP($A111,'Annex 2 Designated EHV charges'!$A:$P,10,FALSE)),"")</f>
        <v/>
      </c>
      <c r="G111" s="101" t="str">
        <f>IFERROR(IF(VLOOKUP($A111,'Annex 2 Designated EHV charges'!$A:$P,11,FALSE)=0,"",VLOOKUP($A111,'Annex 2 Designated EHV charges'!$A:$P,11,FALSE)),"")</f>
        <v/>
      </c>
      <c r="H111" s="101" t="str">
        <f>IFERROR(IF(VLOOKUP($A111,'Annex 2 Designated EHV charges'!$A:$P,12,FALSE)=0,"",VLOOKUP($A111,'Annex 2 Designated EHV charges'!$A:$P,12,FALSE)),"")</f>
        <v/>
      </c>
    </row>
    <row r="112" spans="1:8" x14ac:dyDescent="0.25">
      <c r="A112" s="96" t="str">
        <f t="array" ref="A112">IFERROR(INDEX('Annex 2 Designated EHV charges'!$A$10:$A$170, MATCH(0, IF(('Annex 2 Designated EHV charges'!$A$10:$A$170=""),1, COUNTIF(A$4:$A111, 'Annex 2 Designated EHV charges'!$A$10:$A$170)), 0)),"")</f>
        <v/>
      </c>
      <c r="B112" s="78" t="str">
        <f>IF($A112="","",VLOOKUP($A112,'Annex 2 Designated EHV charges'!$A:$P,2,0))</f>
        <v/>
      </c>
      <c r="C112" s="97" t="str">
        <f>IF($A112="","",VLOOKUP($A112,'Annex 2 Designated EHV charges'!$A:$P,3,0))</f>
        <v/>
      </c>
      <c r="D112" s="98" t="str">
        <f>IF($A112="","",VLOOKUP($A112,'Annex 2 Designated EHV charges'!$A:$P,7,0))</f>
        <v/>
      </c>
      <c r="E112" s="99" t="str">
        <f>IFERROR(IF(VLOOKUP($A112,'Annex 2 Designated EHV charges'!$A:$P,9,FALSE)=0,"",VLOOKUP($A112,'Annex 2 Designated EHV charges'!$A:$P,9,FALSE)),"")</f>
        <v/>
      </c>
      <c r="F112" s="100" t="str">
        <f>IFERROR(IF(VLOOKUP($A112,'Annex 2 Designated EHV charges'!$A:$P,10,FALSE)=0,"",VLOOKUP($A112,'Annex 2 Designated EHV charges'!$A:$P,10,FALSE)),"")</f>
        <v/>
      </c>
      <c r="G112" s="101" t="str">
        <f>IFERROR(IF(VLOOKUP($A112,'Annex 2 Designated EHV charges'!$A:$P,11,FALSE)=0,"",VLOOKUP($A112,'Annex 2 Designated EHV charges'!$A:$P,11,FALSE)),"")</f>
        <v/>
      </c>
      <c r="H112" s="101" t="str">
        <f>IFERROR(IF(VLOOKUP($A112,'Annex 2 Designated EHV charges'!$A:$P,12,FALSE)=0,"",VLOOKUP($A112,'Annex 2 Designated EHV charges'!$A:$P,12,FALSE)),"")</f>
        <v/>
      </c>
    </row>
    <row r="113" spans="1:8" x14ac:dyDescent="0.25">
      <c r="A113" s="96" t="str">
        <f t="array" ref="A113">IFERROR(INDEX('Annex 2 Designated EHV charges'!$A$10:$A$170, MATCH(0, IF(('Annex 2 Designated EHV charges'!$A$10:$A$170=""),1, COUNTIF(A$4:$A112, 'Annex 2 Designated EHV charges'!$A$10:$A$170)), 0)),"")</f>
        <v/>
      </c>
      <c r="B113" s="78" t="str">
        <f>IF($A113="","",VLOOKUP($A113,'Annex 2 Designated EHV charges'!$A:$P,2,0))</f>
        <v/>
      </c>
      <c r="C113" s="97" t="str">
        <f>IF($A113="","",VLOOKUP($A113,'Annex 2 Designated EHV charges'!$A:$P,3,0))</f>
        <v/>
      </c>
      <c r="D113" s="98" t="str">
        <f>IF($A113="","",VLOOKUP($A113,'Annex 2 Designated EHV charges'!$A:$P,7,0))</f>
        <v/>
      </c>
      <c r="E113" s="99" t="str">
        <f>IFERROR(IF(VLOOKUP($A113,'Annex 2 Designated EHV charges'!$A:$P,9,FALSE)=0,"",VLOOKUP($A113,'Annex 2 Designated EHV charges'!$A:$P,9,FALSE)),"")</f>
        <v/>
      </c>
      <c r="F113" s="100" t="str">
        <f>IFERROR(IF(VLOOKUP($A113,'Annex 2 Designated EHV charges'!$A:$P,10,FALSE)=0,"",VLOOKUP($A113,'Annex 2 Designated EHV charges'!$A:$P,10,FALSE)),"")</f>
        <v/>
      </c>
      <c r="G113" s="101" t="str">
        <f>IFERROR(IF(VLOOKUP($A113,'Annex 2 Designated EHV charges'!$A:$P,11,FALSE)=0,"",VLOOKUP($A113,'Annex 2 Designated EHV charges'!$A:$P,11,FALSE)),"")</f>
        <v/>
      </c>
      <c r="H113" s="101" t="str">
        <f>IFERROR(IF(VLOOKUP($A113,'Annex 2 Designated EHV charges'!$A:$P,12,FALSE)=0,"",VLOOKUP($A113,'Annex 2 Designated EHV charges'!$A:$P,12,FALSE)),"")</f>
        <v/>
      </c>
    </row>
    <row r="114" spans="1:8" x14ac:dyDescent="0.25">
      <c r="A114" s="96" t="str">
        <f t="array" ref="A114">IFERROR(INDEX('Annex 2 Designated EHV charges'!$A$10:$A$170, MATCH(0, IF(('Annex 2 Designated EHV charges'!$A$10:$A$170=""),1, COUNTIF(A$4:$A113, 'Annex 2 Designated EHV charges'!$A$10:$A$170)), 0)),"")</f>
        <v/>
      </c>
      <c r="B114" s="78" t="str">
        <f>IF($A114="","",VLOOKUP($A114,'Annex 2 Designated EHV charges'!$A:$P,2,0))</f>
        <v/>
      </c>
      <c r="C114" s="97" t="str">
        <f>IF($A114="","",VLOOKUP($A114,'Annex 2 Designated EHV charges'!$A:$P,3,0))</f>
        <v/>
      </c>
      <c r="D114" s="98" t="str">
        <f>IF($A114="","",VLOOKUP($A114,'Annex 2 Designated EHV charges'!$A:$P,7,0))</f>
        <v/>
      </c>
      <c r="E114" s="99" t="str">
        <f>IFERROR(IF(VLOOKUP($A114,'Annex 2 Designated EHV charges'!$A:$P,9,FALSE)=0,"",VLOOKUP($A114,'Annex 2 Designated EHV charges'!$A:$P,9,FALSE)),"")</f>
        <v/>
      </c>
      <c r="F114" s="100" t="str">
        <f>IFERROR(IF(VLOOKUP($A114,'Annex 2 Designated EHV charges'!$A:$P,10,FALSE)=0,"",VLOOKUP($A114,'Annex 2 Designated EHV charges'!$A:$P,10,FALSE)),"")</f>
        <v/>
      </c>
      <c r="G114" s="101" t="str">
        <f>IFERROR(IF(VLOOKUP($A114,'Annex 2 Designated EHV charges'!$A:$P,11,FALSE)=0,"",VLOOKUP($A114,'Annex 2 Designated EHV charges'!$A:$P,11,FALSE)),"")</f>
        <v/>
      </c>
      <c r="H114" s="101" t="str">
        <f>IFERROR(IF(VLOOKUP($A114,'Annex 2 Designated EHV charges'!$A:$P,12,FALSE)=0,"",VLOOKUP($A114,'Annex 2 Designated EHV charges'!$A:$P,12,FALSE)),"")</f>
        <v/>
      </c>
    </row>
    <row r="115" spans="1:8" x14ac:dyDescent="0.25">
      <c r="A115" s="96" t="str">
        <f t="array" ref="A115">IFERROR(INDEX('Annex 2 Designated EHV charges'!$A$10:$A$170, MATCH(0, IF(('Annex 2 Designated EHV charges'!$A$10:$A$170=""),1, COUNTIF(A$4:$A114, 'Annex 2 Designated EHV charges'!$A$10:$A$170)), 0)),"")</f>
        <v/>
      </c>
      <c r="B115" s="78" t="str">
        <f>IF($A115="","",VLOOKUP($A115,'Annex 2 Designated EHV charges'!$A:$P,2,0))</f>
        <v/>
      </c>
      <c r="C115" s="97" t="str">
        <f>IF($A115="","",VLOOKUP($A115,'Annex 2 Designated EHV charges'!$A:$P,3,0))</f>
        <v/>
      </c>
      <c r="D115" s="98" t="str">
        <f>IF($A115="","",VLOOKUP($A115,'Annex 2 Designated EHV charges'!$A:$P,7,0))</f>
        <v/>
      </c>
      <c r="E115" s="99" t="str">
        <f>IFERROR(IF(VLOOKUP($A115,'Annex 2 Designated EHV charges'!$A:$P,9,FALSE)=0,"",VLOOKUP($A115,'Annex 2 Designated EHV charges'!$A:$P,9,FALSE)),"")</f>
        <v/>
      </c>
      <c r="F115" s="100" t="str">
        <f>IFERROR(IF(VLOOKUP($A115,'Annex 2 Designated EHV charges'!$A:$P,10,FALSE)=0,"",VLOOKUP($A115,'Annex 2 Designated EHV charges'!$A:$P,10,FALSE)),"")</f>
        <v/>
      </c>
      <c r="G115" s="101" t="str">
        <f>IFERROR(IF(VLOOKUP($A115,'Annex 2 Designated EHV charges'!$A:$P,11,FALSE)=0,"",VLOOKUP($A115,'Annex 2 Designated EHV charges'!$A:$P,11,FALSE)),"")</f>
        <v/>
      </c>
      <c r="H115" s="101" t="str">
        <f>IFERROR(IF(VLOOKUP($A115,'Annex 2 Designated EHV charges'!$A:$P,12,FALSE)=0,"",VLOOKUP($A115,'Annex 2 Designated EHV charges'!$A:$P,12,FALSE)),"")</f>
        <v/>
      </c>
    </row>
    <row r="116" spans="1:8" x14ac:dyDescent="0.25">
      <c r="A116" s="96" t="str">
        <f t="array" ref="A116">IFERROR(INDEX('Annex 2 Designated EHV charges'!$A$10:$A$170, MATCH(0, IF(('Annex 2 Designated EHV charges'!$A$10:$A$170=""),1, COUNTIF(A$4:$A115, 'Annex 2 Designated EHV charges'!$A$10:$A$170)), 0)),"")</f>
        <v/>
      </c>
      <c r="B116" s="78" t="str">
        <f>IF($A116="","",VLOOKUP($A116,'Annex 2 Designated EHV charges'!$A:$P,2,0))</f>
        <v/>
      </c>
      <c r="C116" s="97" t="str">
        <f>IF($A116="","",VLOOKUP($A116,'Annex 2 Designated EHV charges'!$A:$P,3,0))</f>
        <v/>
      </c>
      <c r="D116" s="98" t="str">
        <f>IF($A116="","",VLOOKUP($A116,'Annex 2 Designated EHV charges'!$A:$P,7,0))</f>
        <v/>
      </c>
      <c r="E116" s="99" t="str">
        <f>IFERROR(IF(VLOOKUP($A116,'Annex 2 Designated EHV charges'!$A:$P,9,FALSE)=0,"",VLOOKUP($A116,'Annex 2 Designated EHV charges'!$A:$P,9,FALSE)),"")</f>
        <v/>
      </c>
      <c r="F116" s="100" t="str">
        <f>IFERROR(IF(VLOOKUP($A116,'Annex 2 Designated EHV charges'!$A:$P,10,FALSE)=0,"",VLOOKUP($A116,'Annex 2 Designated EHV charges'!$A:$P,10,FALSE)),"")</f>
        <v/>
      </c>
      <c r="G116" s="101" t="str">
        <f>IFERROR(IF(VLOOKUP($A116,'Annex 2 Designated EHV charges'!$A:$P,11,FALSE)=0,"",VLOOKUP($A116,'Annex 2 Designated EHV charges'!$A:$P,11,FALSE)),"")</f>
        <v/>
      </c>
      <c r="H116" s="101" t="str">
        <f>IFERROR(IF(VLOOKUP($A116,'Annex 2 Designated EHV charges'!$A:$P,12,FALSE)=0,"",VLOOKUP($A116,'Annex 2 Designated EHV charges'!$A:$P,12,FALSE)),"")</f>
        <v/>
      </c>
    </row>
    <row r="117" spans="1:8" x14ac:dyDescent="0.25">
      <c r="A117" s="96" t="str">
        <f t="array" ref="A117">IFERROR(INDEX('Annex 2 Designated EHV charges'!$A$10:$A$170, MATCH(0, IF(('Annex 2 Designated EHV charges'!$A$10:$A$170=""),1, COUNTIF(A$4:$A116, 'Annex 2 Designated EHV charges'!$A$10:$A$170)), 0)),"")</f>
        <v/>
      </c>
      <c r="B117" s="78" t="str">
        <f>IF($A117="","",VLOOKUP($A117,'Annex 2 Designated EHV charges'!$A:$P,2,0))</f>
        <v/>
      </c>
      <c r="C117" s="97" t="str">
        <f>IF($A117="","",VLOOKUP($A117,'Annex 2 Designated EHV charges'!$A:$P,3,0))</f>
        <v/>
      </c>
      <c r="D117" s="98" t="str">
        <f>IF($A117="","",VLOOKUP($A117,'Annex 2 Designated EHV charges'!$A:$P,7,0))</f>
        <v/>
      </c>
      <c r="E117" s="99" t="str">
        <f>IFERROR(IF(VLOOKUP($A117,'Annex 2 Designated EHV charges'!$A:$P,9,FALSE)=0,"",VLOOKUP($A117,'Annex 2 Designated EHV charges'!$A:$P,9,FALSE)),"")</f>
        <v/>
      </c>
      <c r="F117" s="100" t="str">
        <f>IFERROR(IF(VLOOKUP($A117,'Annex 2 Designated EHV charges'!$A:$P,10,FALSE)=0,"",VLOOKUP($A117,'Annex 2 Designated EHV charges'!$A:$P,10,FALSE)),"")</f>
        <v/>
      </c>
      <c r="G117" s="101" t="str">
        <f>IFERROR(IF(VLOOKUP($A117,'Annex 2 Designated EHV charges'!$A:$P,11,FALSE)=0,"",VLOOKUP($A117,'Annex 2 Designated EHV charges'!$A:$P,11,FALSE)),"")</f>
        <v/>
      </c>
      <c r="H117" s="101" t="str">
        <f>IFERROR(IF(VLOOKUP($A117,'Annex 2 Designated EHV charges'!$A:$P,12,FALSE)=0,"",VLOOKUP($A117,'Annex 2 Designated EHV charges'!$A:$P,12,FALSE)),"")</f>
        <v/>
      </c>
    </row>
    <row r="118" spans="1:8" x14ac:dyDescent="0.25">
      <c r="A118" s="96" t="str">
        <f t="array" ref="A118">IFERROR(INDEX('Annex 2 Designated EHV charges'!$A$10:$A$170, MATCH(0, IF(('Annex 2 Designated EHV charges'!$A$10:$A$170=""),1, COUNTIF(A$4:$A117, 'Annex 2 Designated EHV charges'!$A$10:$A$170)), 0)),"")</f>
        <v/>
      </c>
      <c r="B118" s="78" t="str">
        <f>IF($A118="","",VLOOKUP($A118,'Annex 2 Designated EHV charges'!$A:$P,2,0))</f>
        <v/>
      </c>
      <c r="C118" s="97" t="str">
        <f>IF($A118="","",VLOOKUP($A118,'Annex 2 Designated EHV charges'!$A:$P,3,0))</f>
        <v/>
      </c>
      <c r="D118" s="98" t="str">
        <f>IF($A118="","",VLOOKUP($A118,'Annex 2 Designated EHV charges'!$A:$P,7,0))</f>
        <v/>
      </c>
      <c r="E118" s="99" t="str">
        <f>IFERROR(IF(VLOOKUP($A118,'Annex 2 Designated EHV charges'!$A:$P,9,FALSE)=0,"",VLOOKUP($A118,'Annex 2 Designated EHV charges'!$A:$P,9,FALSE)),"")</f>
        <v/>
      </c>
      <c r="F118" s="100" t="str">
        <f>IFERROR(IF(VLOOKUP($A118,'Annex 2 Designated EHV charges'!$A:$P,10,FALSE)=0,"",VLOOKUP($A118,'Annex 2 Designated EHV charges'!$A:$P,10,FALSE)),"")</f>
        <v/>
      </c>
      <c r="G118" s="101" t="str">
        <f>IFERROR(IF(VLOOKUP($A118,'Annex 2 Designated EHV charges'!$A:$P,11,FALSE)=0,"",VLOOKUP($A118,'Annex 2 Designated EHV charges'!$A:$P,11,FALSE)),"")</f>
        <v/>
      </c>
      <c r="H118" s="101" t="str">
        <f>IFERROR(IF(VLOOKUP($A118,'Annex 2 Designated EHV charges'!$A:$P,12,FALSE)=0,"",VLOOKUP($A118,'Annex 2 Designated EHV charges'!$A:$P,12,FALSE)),"")</f>
        <v/>
      </c>
    </row>
    <row r="119" spans="1:8" x14ac:dyDescent="0.25">
      <c r="A119" s="96" t="str">
        <f t="array" ref="A119">IFERROR(INDEX('Annex 2 Designated EHV charges'!$A$10:$A$170, MATCH(0, IF(('Annex 2 Designated EHV charges'!$A$10:$A$170=""),1, COUNTIF(A$4:$A118, 'Annex 2 Designated EHV charges'!$A$10:$A$170)), 0)),"")</f>
        <v/>
      </c>
      <c r="B119" s="78" t="str">
        <f>IF($A119="","",VLOOKUP($A119,'Annex 2 Designated EHV charges'!$A:$P,2,0))</f>
        <v/>
      </c>
      <c r="C119" s="97" t="str">
        <f>IF($A119="","",VLOOKUP($A119,'Annex 2 Designated EHV charges'!$A:$P,3,0))</f>
        <v/>
      </c>
      <c r="D119" s="98" t="str">
        <f>IF($A119="","",VLOOKUP($A119,'Annex 2 Designated EHV charges'!$A:$P,7,0))</f>
        <v/>
      </c>
      <c r="E119" s="99" t="str">
        <f>IFERROR(IF(VLOOKUP($A119,'Annex 2 Designated EHV charges'!$A:$P,9,FALSE)=0,"",VLOOKUP($A119,'Annex 2 Designated EHV charges'!$A:$P,9,FALSE)),"")</f>
        <v/>
      </c>
      <c r="F119" s="100" t="str">
        <f>IFERROR(IF(VLOOKUP($A119,'Annex 2 Designated EHV charges'!$A:$P,10,FALSE)=0,"",VLOOKUP($A119,'Annex 2 Designated EHV charges'!$A:$P,10,FALSE)),"")</f>
        <v/>
      </c>
      <c r="G119" s="101" t="str">
        <f>IFERROR(IF(VLOOKUP($A119,'Annex 2 Designated EHV charges'!$A:$P,11,FALSE)=0,"",VLOOKUP($A119,'Annex 2 Designated EHV charges'!$A:$P,11,FALSE)),"")</f>
        <v/>
      </c>
      <c r="H119" s="101" t="str">
        <f>IFERROR(IF(VLOOKUP($A119,'Annex 2 Designated EHV charges'!$A:$P,12,FALSE)=0,"",VLOOKUP($A119,'Annex 2 Designated EHV charges'!$A:$P,12,FALSE)),"")</f>
        <v/>
      </c>
    </row>
    <row r="120" spans="1:8" x14ac:dyDescent="0.25">
      <c r="A120" s="96" t="str">
        <f t="array" ref="A120">IFERROR(INDEX('Annex 2 Designated EHV charges'!$A$10:$A$170, MATCH(0, IF(('Annex 2 Designated EHV charges'!$A$10:$A$170=""),1, COUNTIF(A$4:$A119, 'Annex 2 Designated EHV charges'!$A$10:$A$170)), 0)),"")</f>
        <v/>
      </c>
      <c r="B120" s="78" t="str">
        <f>IF($A120="","",VLOOKUP($A120,'Annex 2 Designated EHV charges'!$A:$P,2,0))</f>
        <v/>
      </c>
      <c r="C120" s="97" t="str">
        <f>IF($A120="","",VLOOKUP($A120,'Annex 2 Designated EHV charges'!$A:$P,3,0))</f>
        <v/>
      </c>
      <c r="D120" s="98" t="str">
        <f>IF($A120="","",VLOOKUP($A120,'Annex 2 Designated EHV charges'!$A:$P,7,0))</f>
        <v/>
      </c>
      <c r="E120" s="99" t="str">
        <f>IFERROR(IF(VLOOKUP($A120,'Annex 2 Designated EHV charges'!$A:$P,9,FALSE)=0,"",VLOOKUP($A120,'Annex 2 Designated EHV charges'!$A:$P,9,FALSE)),"")</f>
        <v/>
      </c>
      <c r="F120" s="100" t="str">
        <f>IFERROR(IF(VLOOKUP($A120,'Annex 2 Designated EHV charges'!$A:$P,10,FALSE)=0,"",VLOOKUP($A120,'Annex 2 Designated EHV charges'!$A:$P,10,FALSE)),"")</f>
        <v/>
      </c>
      <c r="G120" s="101" t="str">
        <f>IFERROR(IF(VLOOKUP($A120,'Annex 2 Designated EHV charges'!$A:$P,11,FALSE)=0,"",VLOOKUP($A120,'Annex 2 Designated EHV charges'!$A:$P,11,FALSE)),"")</f>
        <v/>
      </c>
      <c r="H120" s="101" t="str">
        <f>IFERROR(IF(VLOOKUP($A120,'Annex 2 Designated EHV charges'!$A:$P,12,FALSE)=0,"",VLOOKUP($A120,'Annex 2 Designated EHV charges'!$A:$P,12,FALSE)),"")</f>
        <v/>
      </c>
    </row>
    <row r="121" spans="1:8" x14ac:dyDescent="0.25">
      <c r="A121" s="96" t="str">
        <f t="array" ref="A121">IFERROR(INDEX('Annex 2 Designated EHV charges'!$A$10:$A$170, MATCH(0, IF(('Annex 2 Designated EHV charges'!$A$10:$A$170=""),1, COUNTIF(A$4:$A120, 'Annex 2 Designated EHV charges'!$A$10:$A$170)), 0)),"")</f>
        <v/>
      </c>
      <c r="B121" s="78" t="str">
        <f>IF($A121="","",VLOOKUP($A121,'Annex 2 Designated EHV charges'!$A:$P,2,0))</f>
        <v/>
      </c>
      <c r="C121" s="97" t="str">
        <f>IF($A121="","",VLOOKUP($A121,'Annex 2 Designated EHV charges'!$A:$P,3,0))</f>
        <v/>
      </c>
      <c r="D121" s="98" t="str">
        <f>IF($A121="","",VLOOKUP($A121,'Annex 2 Designated EHV charges'!$A:$P,7,0))</f>
        <v/>
      </c>
      <c r="E121" s="99" t="str">
        <f>IFERROR(IF(VLOOKUP($A121,'Annex 2 Designated EHV charges'!$A:$P,9,FALSE)=0,"",VLOOKUP($A121,'Annex 2 Designated EHV charges'!$A:$P,9,FALSE)),"")</f>
        <v/>
      </c>
      <c r="F121" s="100" t="str">
        <f>IFERROR(IF(VLOOKUP($A121,'Annex 2 Designated EHV charges'!$A:$P,10,FALSE)=0,"",VLOOKUP($A121,'Annex 2 Designated EHV charges'!$A:$P,10,FALSE)),"")</f>
        <v/>
      </c>
      <c r="G121" s="101" t="str">
        <f>IFERROR(IF(VLOOKUP($A121,'Annex 2 Designated EHV charges'!$A:$P,11,FALSE)=0,"",VLOOKUP($A121,'Annex 2 Designated EHV charges'!$A:$P,11,FALSE)),"")</f>
        <v/>
      </c>
      <c r="H121" s="101" t="str">
        <f>IFERROR(IF(VLOOKUP($A121,'Annex 2 Designated EHV charges'!$A:$P,12,FALSE)=0,"",VLOOKUP($A121,'Annex 2 Designated EHV charges'!$A:$P,12,FALSE)),"")</f>
        <v/>
      </c>
    </row>
    <row r="122" spans="1:8" x14ac:dyDescent="0.25">
      <c r="A122" s="96" t="str">
        <f t="array" ref="A122">IFERROR(INDEX('Annex 2 Designated EHV charges'!$A$10:$A$170, MATCH(0, IF(('Annex 2 Designated EHV charges'!$A$10:$A$170=""),1, COUNTIF(A$4:$A121, 'Annex 2 Designated EHV charges'!$A$10:$A$170)), 0)),"")</f>
        <v/>
      </c>
      <c r="B122" s="78" t="str">
        <f>IF($A122="","",VLOOKUP($A122,'Annex 2 Designated EHV charges'!$A:$P,2,0))</f>
        <v/>
      </c>
      <c r="C122" s="97" t="str">
        <f>IF($A122="","",VLOOKUP($A122,'Annex 2 Designated EHV charges'!$A:$P,3,0))</f>
        <v/>
      </c>
      <c r="D122" s="98" t="str">
        <f>IF($A122="","",VLOOKUP($A122,'Annex 2 Designated EHV charges'!$A:$P,7,0))</f>
        <v/>
      </c>
      <c r="E122" s="99" t="str">
        <f>IFERROR(IF(VLOOKUP($A122,'Annex 2 Designated EHV charges'!$A:$P,9,FALSE)=0,"",VLOOKUP($A122,'Annex 2 Designated EHV charges'!$A:$P,9,FALSE)),"")</f>
        <v/>
      </c>
      <c r="F122" s="100" t="str">
        <f>IFERROR(IF(VLOOKUP($A122,'Annex 2 Designated EHV charges'!$A:$P,10,FALSE)=0,"",VLOOKUP($A122,'Annex 2 Designated EHV charges'!$A:$P,10,FALSE)),"")</f>
        <v/>
      </c>
      <c r="G122" s="101" t="str">
        <f>IFERROR(IF(VLOOKUP($A122,'Annex 2 Designated EHV charges'!$A:$P,11,FALSE)=0,"",VLOOKUP($A122,'Annex 2 Designated EHV charges'!$A:$P,11,FALSE)),"")</f>
        <v/>
      </c>
      <c r="H122" s="101" t="str">
        <f>IFERROR(IF(VLOOKUP($A122,'Annex 2 Designated EHV charges'!$A:$P,12,FALSE)=0,"",VLOOKUP($A122,'Annex 2 Designated EHV charges'!$A:$P,12,FALSE)),"")</f>
        <v/>
      </c>
    </row>
    <row r="123" spans="1:8" x14ac:dyDescent="0.25">
      <c r="A123" s="96" t="str">
        <f t="array" ref="A123">IFERROR(INDEX('Annex 2 Designated EHV charges'!$A$10:$A$170, MATCH(0, IF(('Annex 2 Designated EHV charges'!$A$10:$A$170=""),1, COUNTIF(A$4:$A122, 'Annex 2 Designated EHV charges'!$A$10:$A$170)), 0)),"")</f>
        <v/>
      </c>
      <c r="B123" s="78" t="str">
        <f>IF($A123="","",VLOOKUP($A123,'Annex 2 Designated EHV charges'!$A:$P,2,0))</f>
        <v/>
      </c>
      <c r="C123" s="97" t="str">
        <f>IF($A123="","",VLOOKUP($A123,'Annex 2 Designated EHV charges'!$A:$P,3,0))</f>
        <v/>
      </c>
      <c r="D123" s="98" t="str">
        <f>IF($A123="","",VLOOKUP($A123,'Annex 2 Designated EHV charges'!$A:$P,7,0))</f>
        <v/>
      </c>
      <c r="E123" s="99" t="str">
        <f>IFERROR(IF(VLOOKUP($A123,'Annex 2 Designated EHV charges'!$A:$P,9,FALSE)=0,"",VLOOKUP($A123,'Annex 2 Designated EHV charges'!$A:$P,9,FALSE)),"")</f>
        <v/>
      </c>
      <c r="F123" s="100" t="str">
        <f>IFERROR(IF(VLOOKUP($A123,'Annex 2 Designated EHV charges'!$A:$P,10,FALSE)=0,"",VLOOKUP($A123,'Annex 2 Designated EHV charges'!$A:$P,10,FALSE)),"")</f>
        <v/>
      </c>
      <c r="G123" s="101" t="str">
        <f>IFERROR(IF(VLOOKUP($A123,'Annex 2 Designated EHV charges'!$A:$P,11,FALSE)=0,"",VLOOKUP($A123,'Annex 2 Designated EHV charges'!$A:$P,11,FALSE)),"")</f>
        <v/>
      </c>
      <c r="H123" s="101" t="str">
        <f>IFERROR(IF(VLOOKUP($A123,'Annex 2 Designated EHV charges'!$A:$P,12,FALSE)=0,"",VLOOKUP($A123,'Annex 2 Designated EHV charges'!$A:$P,12,FALSE)),"")</f>
        <v/>
      </c>
    </row>
    <row r="124" spans="1:8" x14ac:dyDescent="0.25">
      <c r="A124" s="96" t="str">
        <f t="array" ref="A124">IFERROR(INDEX('Annex 2 Designated EHV charges'!$A$10:$A$170, MATCH(0, IF(('Annex 2 Designated EHV charges'!$A$10:$A$170=""),1, COUNTIF(A$4:$A123, 'Annex 2 Designated EHV charges'!$A$10:$A$170)), 0)),"")</f>
        <v/>
      </c>
      <c r="B124" s="78" t="str">
        <f>IF($A124="","",VLOOKUP($A124,'Annex 2 Designated EHV charges'!$A:$P,2,0))</f>
        <v/>
      </c>
      <c r="C124" s="97" t="str">
        <f>IF($A124="","",VLOOKUP($A124,'Annex 2 Designated EHV charges'!$A:$P,3,0))</f>
        <v/>
      </c>
      <c r="D124" s="98" t="str">
        <f>IF($A124="","",VLOOKUP($A124,'Annex 2 Designated EHV charges'!$A:$P,7,0))</f>
        <v/>
      </c>
      <c r="E124" s="99" t="str">
        <f>IFERROR(IF(VLOOKUP($A124,'Annex 2 Designated EHV charges'!$A:$P,9,FALSE)=0,"",VLOOKUP($A124,'Annex 2 Designated EHV charges'!$A:$P,9,FALSE)),"")</f>
        <v/>
      </c>
      <c r="F124" s="100" t="str">
        <f>IFERROR(IF(VLOOKUP($A124,'Annex 2 Designated EHV charges'!$A:$P,10,FALSE)=0,"",VLOOKUP($A124,'Annex 2 Designated EHV charges'!$A:$P,10,FALSE)),"")</f>
        <v/>
      </c>
      <c r="G124" s="101" t="str">
        <f>IFERROR(IF(VLOOKUP($A124,'Annex 2 Designated EHV charges'!$A:$P,11,FALSE)=0,"",VLOOKUP($A124,'Annex 2 Designated EHV charges'!$A:$P,11,FALSE)),"")</f>
        <v/>
      </c>
      <c r="H124" s="101" t="str">
        <f>IFERROR(IF(VLOOKUP($A124,'Annex 2 Designated EHV charges'!$A:$P,12,FALSE)=0,"",VLOOKUP($A124,'Annex 2 Designated EHV charges'!$A:$P,12,FALSE)),"")</f>
        <v/>
      </c>
    </row>
    <row r="125" spans="1:8" x14ac:dyDescent="0.25">
      <c r="A125" s="96" t="str">
        <f t="array" ref="A125">IFERROR(INDEX('Annex 2 Designated EHV charges'!$A$10:$A$170, MATCH(0, IF(('Annex 2 Designated EHV charges'!$A$10:$A$170=""),1, COUNTIF(A$4:$A124, 'Annex 2 Designated EHV charges'!$A$10:$A$170)), 0)),"")</f>
        <v/>
      </c>
      <c r="B125" s="78" t="str">
        <f>IF($A125="","",VLOOKUP($A125,'Annex 2 Designated EHV charges'!$A:$P,2,0))</f>
        <v/>
      </c>
      <c r="C125" s="97" t="str">
        <f>IF($A125="","",VLOOKUP($A125,'Annex 2 Designated EHV charges'!$A:$P,3,0))</f>
        <v/>
      </c>
      <c r="D125" s="98" t="str">
        <f>IF($A125="","",VLOOKUP($A125,'Annex 2 Designated EHV charges'!$A:$P,7,0))</f>
        <v/>
      </c>
      <c r="E125" s="99" t="str">
        <f>IFERROR(IF(VLOOKUP($A125,'Annex 2 Designated EHV charges'!$A:$P,9,FALSE)=0,"",VLOOKUP($A125,'Annex 2 Designated EHV charges'!$A:$P,9,FALSE)),"")</f>
        <v/>
      </c>
      <c r="F125" s="100" t="str">
        <f>IFERROR(IF(VLOOKUP($A125,'Annex 2 Designated EHV charges'!$A:$P,10,FALSE)=0,"",VLOOKUP($A125,'Annex 2 Designated EHV charges'!$A:$P,10,FALSE)),"")</f>
        <v/>
      </c>
      <c r="G125" s="101" t="str">
        <f>IFERROR(IF(VLOOKUP($A125,'Annex 2 Designated EHV charges'!$A:$P,11,FALSE)=0,"",VLOOKUP($A125,'Annex 2 Designated EHV charges'!$A:$P,11,FALSE)),"")</f>
        <v/>
      </c>
      <c r="H125" s="101" t="str">
        <f>IFERROR(IF(VLOOKUP($A125,'Annex 2 Designated EHV charges'!$A:$P,12,FALSE)=0,"",VLOOKUP($A125,'Annex 2 Designated EHV charges'!$A:$P,12,FALSE)),"")</f>
        <v/>
      </c>
    </row>
    <row r="126" spans="1:8" x14ac:dyDescent="0.25">
      <c r="A126" s="96" t="str">
        <f t="array" ref="A126">IFERROR(INDEX('Annex 2 Designated EHV charges'!$A$10:$A$170, MATCH(0, IF(('Annex 2 Designated EHV charges'!$A$10:$A$170=""),1, COUNTIF(A$4:$A125, 'Annex 2 Designated EHV charges'!$A$10:$A$170)), 0)),"")</f>
        <v/>
      </c>
      <c r="B126" s="78" t="str">
        <f>IF($A126="","",VLOOKUP($A126,'Annex 2 Designated EHV charges'!$A:$P,2,0))</f>
        <v/>
      </c>
      <c r="C126" s="97" t="str">
        <f>IF($A126="","",VLOOKUP($A126,'Annex 2 Designated EHV charges'!$A:$P,3,0))</f>
        <v/>
      </c>
      <c r="D126" s="98" t="str">
        <f>IF($A126="","",VLOOKUP($A126,'Annex 2 Designated EHV charges'!$A:$P,7,0))</f>
        <v/>
      </c>
      <c r="E126" s="99" t="str">
        <f>IFERROR(IF(VLOOKUP($A126,'Annex 2 Designated EHV charges'!$A:$P,9,FALSE)=0,"",VLOOKUP($A126,'Annex 2 Designated EHV charges'!$A:$P,9,FALSE)),"")</f>
        <v/>
      </c>
      <c r="F126" s="100" t="str">
        <f>IFERROR(IF(VLOOKUP($A126,'Annex 2 Designated EHV charges'!$A:$P,10,FALSE)=0,"",VLOOKUP($A126,'Annex 2 Designated EHV charges'!$A:$P,10,FALSE)),"")</f>
        <v/>
      </c>
      <c r="G126" s="101" t="str">
        <f>IFERROR(IF(VLOOKUP($A126,'Annex 2 Designated EHV charges'!$A:$P,11,FALSE)=0,"",VLOOKUP($A126,'Annex 2 Designated EHV charges'!$A:$P,11,FALSE)),"")</f>
        <v/>
      </c>
      <c r="H126" s="101" t="str">
        <f>IFERROR(IF(VLOOKUP($A126,'Annex 2 Designated EHV charges'!$A:$P,12,FALSE)=0,"",VLOOKUP($A126,'Annex 2 Designated EHV charges'!$A:$P,12,FALSE)),"")</f>
        <v/>
      </c>
    </row>
    <row r="127" spans="1:8" x14ac:dyDescent="0.25">
      <c r="A127" s="96" t="str">
        <f t="array" ref="A127">IFERROR(INDEX('Annex 2 Designated EHV charges'!$A$10:$A$170, MATCH(0, IF(('Annex 2 Designated EHV charges'!$A$10:$A$170=""),1, COUNTIF(A$4:$A126, 'Annex 2 Designated EHV charges'!$A$10:$A$170)), 0)),"")</f>
        <v/>
      </c>
      <c r="B127" s="78" t="str">
        <f>IF($A127="","",VLOOKUP($A127,'Annex 2 Designated EHV charges'!$A:$P,2,0))</f>
        <v/>
      </c>
      <c r="C127" s="97" t="str">
        <f>IF($A127="","",VLOOKUP($A127,'Annex 2 Designated EHV charges'!$A:$P,3,0))</f>
        <v/>
      </c>
      <c r="D127" s="98" t="str">
        <f>IF($A127="","",VLOOKUP($A127,'Annex 2 Designated EHV charges'!$A:$P,7,0))</f>
        <v/>
      </c>
      <c r="E127" s="99" t="str">
        <f>IFERROR(IF(VLOOKUP($A127,'Annex 2 Designated EHV charges'!$A:$P,9,FALSE)=0,"",VLOOKUP($A127,'Annex 2 Designated EHV charges'!$A:$P,9,FALSE)),"")</f>
        <v/>
      </c>
      <c r="F127" s="100" t="str">
        <f>IFERROR(IF(VLOOKUP($A127,'Annex 2 Designated EHV charges'!$A:$P,10,FALSE)=0,"",VLOOKUP($A127,'Annex 2 Designated EHV charges'!$A:$P,10,FALSE)),"")</f>
        <v/>
      </c>
      <c r="G127" s="101" t="str">
        <f>IFERROR(IF(VLOOKUP($A127,'Annex 2 Designated EHV charges'!$A:$P,11,FALSE)=0,"",VLOOKUP($A127,'Annex 2 Designated EHV charges'!$A:$P,11,FALSE)),"")</f>
        <v/>
      </c>
      <c r="H127" s="101" t="str">
        <f>IFERROR(IF(VLOOKUP($A127,'Annex 2 Designated EHV charges'!$A:$P,12,FALSE)=0,"",VLOOKUP($A127,'Annex 2 Designated EHV charges'!$A:$P,12,FALSE)),"")</f>
        <v/>
      </c>
    </row>
    <row r="128" spans="1:8" x14ac:dyDescent="0.25">
      <c r="A128" s="96" t="str">
        <f t="array" ref="A128">IFERROR(INDEX('Annex 2 Designated EHV charges'!$A$10:$A$170, MATCH(0, IF(('Annex 2 Designated EHV charges'!$A$10:$A$170=""),1, COUNTIF(A$4:$A127, 'Annex 2 Designated EHV charges'!$A$10:$A$170)), 0)),"")</f>
        <v/>
      </c>
      <c r="B128" s="78" t="str">
        <f>IF($A128="","",VLOOKUP($A128,'Annex 2 Designated EHV charges'!$A:$P,2,0))</f>
        <v/>
      </c>
      <c r="C128" s="97" t="str">
        <f>IF($A128="","",VLOOKUP($A128,'Annex 2 Designated EHV charges'!$A:$P,3,0))</f>
        <v/>
      </c>
      <c r="D128" s="98" t="str">
        <f>IF($A128="","",VLOOKUP($A128,'Annex 2 Designated EHV charges'!$A:$P,7,0))</f>
        <v/>
      </c>
      <c r="E128" s="99" t="str">
        <f>IFERROR(IF(VLOOKUP($A128,'Annex 2 Designated EHV charges'!$A:$P,9,FALSE)=0,"",VLOOKUP($A128,'Annex 2 Designated EHV charges'!$A:$P,9,FALSE)),"")</f>
        <v/>
      </c>
      <c r="F128" s="100" t="str">
        <f>IFERROR(IF(VLOOKUP($A128,'Annex 2 Designated EHV charges'!$A:$P,10,FALSE)=0,"",VLOOKUP($A128,'Annex 2 Designated EHV charges'!$A:$P,10,FALSE)),"")</f>
        <v/>
      </c>
      <c r="G128" s="101" t="str">
        <f>IFERROR(IF(VLOOKUP($A128,'Annex 2 Designated EHV charges'!$A:$P,11,FALSE)=0,"",VLOOKUP($A128,'Annex 2 Designated EHV charges'!$A:$P,11,FALSE)),"")</f>
        <v/>
      </c>
      <c r="H128" s="101" t="str">
        <f>IFERROR(IF(VLOOKUP($A128,'Annex 2 Designated EHV charges'!$A:$P,12,FALSE)=0,"",VLOOKUP($A128,'Annex 2 Designated EHV charges'!$A:$P,12,FALSE)),"")</f>
        <v/>
      </c>
    </row>
    <row r="129" spans="1:8" x14ac:dyDescent="0.25">
      <c r="A129" s="96" t="str">
        <f t="array" ref="A129">IFERROR(INDEX('Annex 2 Designated EHV charges'!$A$10:$A$170, MATCH(0, IF(('Annex 2 Designated EHV charges'!$A$10:$A$170=""),1, COUNTIF(A$4:$A128, 'Annex 2 Designated EHV charges'!$A$10:$A$170)), 0)),"")</f>
        <v/>
      </c>
      <c r="B129" s="78" t="str">
        <f>IF($A129="","",VLOOKUP($A129,'Annex 2 Designated EHV charges'!$A:$P,2,0))</f>
        <v/>
      </c>
      <c r="C129" s="97" t="str">
        <f>IF($A129="","",VLOOKUP($A129,'Annex 2 Designated EHV charges'!$A:$P,3,0))</f>
        <v/>
      </c>
      <c r="D129" s="98" t="str">
        <f>IF($A129="","",VLOOKUP($A129,'Annex 2 Designated EHV charges'!$A:$P,7,0))</f>
        <v/>
      </c>
      <c r="E129" s="99" t="str">
        <f>IFERROR(IF(VLOOKUP($A129,'Annex 2 Designated EHV charges'!$A:$P,9,FALSE)=0,"",VLOOKUP($A129,'Annex 2 Designated EHV charges'!$A:$P,9,FALSE)),"")</f>
        <v/>
      </c>
      <c r="F129" s="100" t="str">
        <f>IFERROR(IF(VLOOKUP($A129,'Annex 2 Designated EHV charges'!$A:$P,10,FALSE)=0,"",VLOOKUP($A129,'Annex 2 Designated EHV charges'!$A:$P,10,FALSE)),"")</f>
        <v/>
      </c>
      <c r="G129" s="101" t="str">
        <f>IFERROR(IF(VLOOKUP($A129,'Annex 2 Designated EHV charges'!$A:$P,11,FALSE)=0,"",VLOOKUP($A129,'Annex 2 Designated EHV charges'!$A:$P,11,FALSE)),"")</f>
        <v/>
      </c>
      <c r="H129" s="101" t="str">
        <f>IFERROR(IF(VLOOKUP($A129,'Annex 2 Designated EHV charges'!$A:$P,12,FALSE)=0,"",VLOOKUP($A129,'Annex 2 Designated EHV charges'!$A:$P,12,FALSE)),"")</f>
        <v/>
      </c>
    </row>
    <row r="130" spans="1:8" x14ac:dyDescent="0.25">
      <c r="A130" s="96" t="str">
        <f t="array" ref="A130">IFERROR(INDEX('Annex 2 Designated EHV charges'!$A$10:$A$170, MATCH(0, IF(('Annex 2 Designated EHV charges'!$A$10:$A$170=""),1, COUNTIF(A$4:$A129, 'Annex 2 Designated EHV charges'!$A$10:$A$170)), 0)),"")</f>
        <v/>
      </c>
      <c r="B130" s="78" t="str">
        <f>IF($A130="","",VLOOKUP($A130,'Annex 2 Designated EHV charges'!$A:$P,2,0))</f>
        <v/>
      </c>
      <c r="C130" s="97" t="str">
        <f>IF($A130="","",VLOOKUP($A130,'Annex 2 Designated EHV charges'!$A:$P,3,0))</f>
        <v/>
      </c>
      <c r="D130" s="98" t="str">
        <f>IF($A130="","",VLOOKUP($A130,'Annex 2 Designated EHV charges'!$A:$P,7,0))</f>
        <v/>
      </c>
      <c r="E130" s="99" t="str">
        <f>IFERROR(IF(VLOOKUP($A130,'Annex 2 Designated EHV charges'!$A:$P,9,FALSE)=0,"",VLOOKUP($A130,'Annex 2 Designated EHV charges'!$A:$P,9,FALSE)),"")</f>
        <v/>
      </c>
      <c r="F130" s="100" t="str">
        <f>IFERROR(IF(VLOOKUP($A130,'Annex 2 Designated EHV charges'!$A:$P,10,FALSE)=0,"",VLOOKUP($A130,'Annex 2 Designated EHV charges'!$A:$P,10,FALSE)),"")</f>
        <v/>
      </c>
      <c r="G130" s="101" t="str">
        <f>IFERROR(IF(VLOOKUP($A130,'Annex 2 Designated EHV charges'!$A:$P,11,FALSE)=0,"",VLOOKUP($A130,'Annex 2 Designated EHV charges'!$A:$P,11,FALSE)),"")</f>
        <v/>
      </c>
      <c r="H130" s="101" t="str">
        <f>IFERROR(IF(VLOOKUP($A130,'Annex 2 Designated EHV charges'!$A:$P,12,FALSE)=0,"",VLOOKUP($A130,'Annex 2 Designated EHV charges'!$A:$P,12,FALSE)),"")</f>
        <v/>
      </c>
    </row>
    <row r="131" spans="1:8" x14ac:dyDescent="0.25">
      <c r="A131" s="96" t="str">
        <f t="array" ref="A131">IFERROR(INDEX('Annex 2 Designated EHV charges'!$A$10:$A$170, MATCH(0, IF(('Annex 2 Designated EHV charges'!$A$10:$A$170=""),1, COUNTIF(A$4:$A130, 'Annex 2 Designated EHV charges'!$A$10:$A$170)), 0)),"")</f>
        <v/>
      </c>
      <c r="B131" s="78" t="str">
        <f>IF($A131="","",VLOOKUP($A131,'Annex 2 Designated EHV charges'!$A:$P,2,0))</f>
        <v/>
      </c>
      <c r="C131" s="97" t="str">
        <f>IF($A131="","",VLOOKUP($A131,'Annex 2 Designated EHV charges'!$A:$P,3,0))</f>
        <v/>
      </c>
      <c r="D131" s="98" t="str">
        <f>IF($A131="","",VLOOKUP($A131,'Annex 2 Designated EHV charges'!$A:$P,7,0))</f>
        <v/>
      </c>
      <c r="E131" s="99" t="str">
        <f>IFERROR(IF(VLOOKUP($A131,'Annex 2 Designated EHV charges'!$A:$P,9,FALSE)=0,"",VLOOKUP($A131,'Annex 2 Designated EHV charges'!$A:$P,9,FALSE)),"")</f>
        <v/>
      </c>
      <c r="F131" s="100" t="str">
        <f>IFERROR(IF(VLOOKUP($A131,'Annex 2 Designated EHV charges'!$A:$P,10,FALSE)=0,"",VLOOKUP($A131,'Annex 2 Designated EHV charges'!$A:$P,10,FALSE)),"")</f>
        <v/>
      </c>
      <c r="G131" s="101" t="str">
        <f>IFERROR(IF(VLOOKUP($A131,'Annex 2 Designated EHV charges'!$A:$P,11,FALSE)=0,"",VLOOKUP($A131,'Annex 2 Designated EHV charges'!$A:$P,11,FALSE)),"")</f>
        <v/>
      </c>
      <c r="H131" s="101" t="str">
        <f>IFERROR(IF(VLOOKUP($A131,'Annex 2 Designated EHV charges'!$A:$P,12,FALSE)=0,"",VLOOKUP($A131,'Annex 2 Designated EHV charges'!$A:$P,12,FALSE)),"")</f>
        <v/>
      </c>
    </row>
    <row r="132" spans="1:8" x14ac:dyDescent="0.25">
      <c r="A132" s="96" t="str">
        <f t="array" ref="A132">IFERROR(INDEX('Annex 2 Designated EHV charges'!$A$10:$A$170, MATCH(0, IF(('Annex 2 Designated EHV charges'!$A$10:$A$170=""),1, COUNTIF(A$4:$A131, 'Annex 2 Designated EHV charges'!$A$10:$A$170)), 0)),"")</f>
        <v/>
      </c>
      <c r="B132" s="78" t="str">
        <f>IF($A132="","",VLOOKUP($A132,'Annex 2 Designated EHV charges'!$A:$P,2,0))</f>
        <v/>
      </c>
      <c r="C132" s="97" t="str">
        <f>IF($A132="","",VLOOKUP($A132,'Annex 2 Designated EHV charges'!$A:$P,3,0))</f>
        <v/>
      </c>
      <c r="D132" s="98" t="str">
        <f>IF($A132="","",VLOOKUP($A132,'Annex 2 Designated EHV charges'!$A:$P,7,0))</f>
        <v/>
      </c>
      <c r="E132" s="99" t="str">
        <f>IFERROR(IF(VLOOKUP($A132,'Annex 2 Designated EHV charges'!$A:$P,9,FALSE)=0,"",VLOOKUP($A132,'Annex 2 Designated EHV charges'!$A:$P,9,FALSE)),"")</f>
        <v/>
      </c>
      <c r="F132" s="100" t="str">
        <f>IFERROR(IF(VLOOKUP($A132,'Annex 2 Designated EHV charges'!$A:$P,10,FALSE)=0,"",VLOOKUP($A132,'Annex 2 Designated EHV charges'!$A:$P,10,FALSE)),"")</f>
        <v/>
      </c>
      <c r="G132" s="101" t="str">
        <f>IFERROR(IF(VLOOKUP($A132,'Annex 2 Designated EHV charges'!$A:$P,11,FALSE)=0,"",VLOOKUP($A132,'Annex 2 Designated EHV charges'!$A:$P,11,FALSE)),"")</f>
        <v/>
      </c>
      <c r="H132" s="101" t="str">
        <f>IFERROR(IF(VLOOKUP($A132,'Annex 2 Designated EHV charges'!$A:$P,12,FALSE)=0,"",VLOOKUP($A132,'Annex 2 Designated EHV charges'!$A:$P,12,FALSE)),"")</f>
        <v/>
      </c>
    </row>
    <row r="133" spans="1:8" x14ac:dyDescent="0.25">
      <c r="A133" s="96" t="str">
        <f t="array" ref="A133">IFERROR(INDEX('Annex 2 Designated EHV charges'!$A$10:$A$170, MATCH(0, IF(('Annex 2 Designated EHV charges'!$A$10:$A$170=""),1, COUNTIF(A$4:$A132, 'Annex 2 Designated EHV charges'!$A$10:$A$170)), 0)),"")</f>
        <v/>
      </c>
      <c r="B133" s="78" t="str">
        <f>IF($A133="","",VLOOKUP($A133,'Annex 2 Designated EHV charges'!$A:$P,2,0))</f>
        <v/>
      </c>
      <c r="C133" s="97" t="str">
        <f>IF($A133="","",VLOOKUP($A133,'Annex 2 Designated EHV charges'!$A:$P,3,0))</f>
        <v/>
      </c>
      <c r="D133" s="98" t="str">
        <f>IF($A133="","",VLOOKUP($A133,'Annex 2 Designated EHV charges'!$A:$P,7,0))</f>
        <v/>
      </c>
      <c r="E133" s="99" t="str">
        <f>IFERROR(IF(VLOOKUP($A133,'Annex 2 Designated EHV charges'!$A:$P,9,FALSE)=0,"",VLOOKUP($A133,'Annex 2 Designated EHV charges'!$A:$P,9,FALSE)),"")</f>
        <v/>
      </c>
      <c r="F133" s="100" t="str">
        <f>IFERROR(IF(VLOOKUP($A133,'Annex 2 Designated EHV charges'!$A:$P,10,FALSE)=0,"",VLOOKUP($A133,'Annex 2 Designated EHV charges'!$A:$P,10,FALSE)),"")</f>
        <v/>
      </c>
      <c r="G133" s="101" t="str">
        <f>IFERROR(IF(VLOOKUP($A133,'Annex 2 Designated EHV charges'!$A:$P,11,FALSE)=0,"",VLOOKUP($A133,'Annex 2 Designated EHV charges'!$A:$P,11,FALSE)),"")</f>
        <v/>
      </c>
      <c r="H133" s="101" t="str">
        <f>IFERROR(IF(VLOOKUP($A133,'Annex 2 Designated EHV charges'!$A:$P,12,FALSE)=0,"",VLOOKUP($A133,'Annex 2 Designated EHV charges'!$A:$P,12,FALSE)),"")</f>
        <v/>
      </c>
    </row>
    <row r="134" spans="1:8" x14ac:dyDescent="0.25">
      <c r="A134" s="96" t="str">
        <f t="array" ref="A134">IFERROR(INDEX('Annex 2 Designated EHV charges'!$A$10:$A$170, MATCH(0, IF(('Annex 2 Designated EHV charges'!$A$10:$A$170=""),1, COUNTIF(A$4:$A133, 'Annex 2 Designated EHV charges'!$A$10:$A$170)), 0)),"")</f>
        <v/>
      </c>
      <c r="B134" s="78" t="str">
        <f>IF($A134="","",VLOOKUP($A134,'Annex 2 Designated EHV charges'!$A:$P,2,0))</f>
        <v/>
      </c>
      <c r="C134" s="97" t="str">
        <f>IF($A134="","",VLOOKUP($A134,'Annex 2 Designated EHV charges'!$A:$P,3,0))</f>
        <v/>
      </c>
      <c r="D134" s="98" t="str">
        <f>IF($A134="","",VLOOKUP($A134,'Annex 2 Designated EHV charges'!$A:$P,7,0))</f>
        <v/>
      </c>
      <c r="E134" s="99" t="str">
        <f>IFERROR(IF(VLOOKUP($A134,'Annex 2 Designated EHV charges'!$A:$P,9,FALSE)=0,"",VLOOKUP($A134,'Annex 2 Designated EHV charges'!$A:$P,9,FALSE)),"")</f>
        <v/>
      </c>
      <c r="F134" s="100" t="str">
        <f>IFERROR(IF(VLOOKUP($A134,'Annex 2 Designated EHV charges'!$A:$P,10,FALSE)=0,"",VLOOKUP($A134,'Annex 2 Designated EHV charges'!$A:$P,10,FALSE)),"")</f>
        <v/>
      </c>
      <c r="G134" s="101" t="str">
        <f>IFERROR(IF(VLOOKUP($A134,'Annex 2 Designated EHV charges'!$A:$P,11,FALSE)=0,"",VLOOKUP($A134,'Annex 2 Designated EHV charges'!$A:$P,11,FALSE)),"")</f>
        <v/>
      </c>
      <c r="H134" s="101" t="str">
        <f>IFERROR(IF(VLOOKUP($A134,'Annex 2 Designated EHV charges'!$A:$P,12,FALSE)=0,"",VLOOKUP($A134,'Annex 2 Designated EHV charges'!$A:$P,12,FALSE)),"")</f>
        <v/>
      </c>
    </row>
    <row r="135" spans="1:8" x14ac:dyDescent="0.25">
      <c r="A135" s="96" t="str">
        <f t="array" ref="A135">IFERROR(INDEX('Annex 2 Designated EHV charges'!$A$10:$A$170, MATCH(0, IF(('Annex 2 Designated EHV charges'!$A$10:$A$170=""),1, COUNTIF(A$4:$A134, 'Annex 2 Designated EHV charges'!$A$10:$A$170)), 0)),"")</f>
        <v/>
      </c>
      <c r="B135" s="78" t="str">
        <f>IF($A135="","",VLOOKUP($A135,'Annex 2 Designated EHV charges'!$A:$P,2,0))</f>
        <v/>
      </c>
      <c r="C135" s="97" t="str">
        <f>IF($A135="","",VLOOKUP($A135,'Annex 2 Designated EHV charges'!$A:$P,3,0))</f>
        <v/>
      </c>
      <c r="D135" s="98" t="str">
        <f>IF($A135="","",VLOOKUP($A135,'Annex 2 Designated EHV charges'!$A:$P,7,0))</f>
        <v/>
      </c>
      <c r="E135" s="99" t="str">
        <f>IFERROR(IF(VLOOKUP($A135,'Annex 2 Designated EHV charges'!$A:$P,9,FALSE)=0,"",VLOOKUP($A135,'Annex 2 Designated EHV charges'!$A:$P,9,FALSE)),"")</f>
        <v/>
      </c>
      <c r="F135" s="100" t="str">
        <f>IFERROR(IF(VLOOKUP($A135,'Annex 2 Designated EHV charges'!$A:$P,10,FALSE)=0,"",VLOOKUP($A135,'Annex 2 Designated EHV charges'!$A:$P,10,FALSE)),"")</f>
        <v/>
      </c>
      <c r="G135" s="101" t="str">
        <f>IFERROR(IF(VLOOKUP($A135,'Annex 2 Designated EHV charges'!$A:$P,11,FALSE)=0,"",VLOOKUP($A135,'Annex 2 Designated EHV charges'!$A:$P,11,FALSE)),"")</f>
        <v/>
      </c>
      <c r="H135" s="101" t="str">
        <f>IFERROR(IF(VLOOKUP($A135,'Annex 2 Designated EHV charges'!$A:$P,12,FALSE)=0,"",VLOOKUP($A135,'Annex 2 Designated EHV charges'!$A:$P,12,FALSE)),"")</f>
        <v/>
      </c>
    </row>
    <row r="136" spans="1:8" x14ac:dyDescent="0.25">
      <c r="A136" s="96" t="str">
        <f t="array" ref="A136">IFERROR(INDEX('Annex 2 Designated EHV charges'!$A$10:$A$170, MATCH(0, IF(('Annex 2 Designated EHV charges'!$A$10:$A$170=""),1, COUNTIF(A$4:$A135, 'Annex 2 Designated EHV charges'!$A$10:$A$170)), 0)),"")</f>
        <v/>
      </c>
      <c r="B136" s="78" t="str">
        <f>IF($A136="","",VLOOKUP($A136,'Annex 2 Designated EHV charges'!$A:$P,2,0))</f>
        <v/>
      </c>
      <c r="C136" s="97" t="str">
        <f>IF($A136="","",VLOOKUP($A136,'Annex 2 Designated EHV charges'!$A:$P,3,0))</f>
        <v/>
      </c>
      <c r="D136" s="98" t="str">
        <f>IF($A136="","",VLOOKUP($A136,'Annex 2 Designated EHV charges'!$A:$P,7,0))</f>
        <v/>
      </c>
      <c r="E136" s="99" t="str">
        <f>IFERROR(IF(VLOOKUP($A136,'Annex 2 Designated EHV charges'!$A:$P,9,FALSE)=0,"",VLOOKUP($A136,'Annex 2 Designated EHV charges'!$A:$P,9,FALSE)),"")</f>
        <v/>
      </c>
      <c r="F136" s="100" t="str">
        <f>IFERROR(IF(VLOOKUP($A136,'Annex 2 Designated EHV charges'!$A:$P,10,FALSE)=0,"",VLOOKUP($A136,'Annex 2 Designated EHV charges'!$A:$P,10,FALSE)),"")</f>
        <v/>
      </c>
      <c r="G136" s="101" t="str">
        <f>IFERROR(IF(VLOOKUP($A136,'Annex 2 Designated EHV charges'!$A:$P,11,FALSE)=0,"",VLOOKUP($A136,'Annex 2 Designated EHV charges'!$A:$P,11,FALSE)),"")</f>
        <v/>
      </c>
      <c r="H136" s="101" t="str">
        <f>IFERROR(IF(VLOOKUP($A136,'Annex 2 Designated EHV charges'!$A:$P,12,FALSE)=0,"",VLOOKUP($A136,'Annex 2 Designated EHV charges'!$A:$P,12,FALSE)),"")</f>
        <v/>
      </c>
    </row>
    <row r="137" spans="1:8" x14ac:dyDescent="0.25">
      <c r="A137" s="96" t="str">
        <f t="array" ref="A137">IFERROR(INDEX('Annex 2 Designated EHV charges'!$A$10:$A$170, MATCH(0, IF(('Annex 2 Designated EHV charges'!$A$10:$A$170=""),1, COUNTIF(A$4:$A136, 'Annex 2 Designated EHV charges'!$A$10:$A$170)), 0)),"")</f>
        <v/>
      </c>
      <c r="B137" s="78" t="str">
        <f>IF($A137="","",VLOOKUP($A137,'Annex 2 Designated EHV charges'!$A:$P,2,0))</f>
        <v/>
      </c>
      <c r="C137" s="97" t="str">
        <f>IF($A137="","",VLOOKUP($A137,'Annex 2 Designated EHV charges'!$A:$P,3,0))</f>
        <v/>
      </c>
      <c r="D137" s="98" t="str">
        <f>IF($A137="","",VLOOKUP($A137,'Annex 2 Designated EHV charges'!$A:$P,7,0))</f>
        <v/>
      </c>
      <c r="E137" s="99" t="str">
        <f>IFERROR(IF(VLOOKUP($A137,'Annex 2 Designated EHV charges'!$A:$P,9,FALSE)=0,"",VLOOKUP($A137,'Annex 2 Designated EHV charges'!$A:$P,9,FALSE)),"")</f>
        <v/>
      </c>
      <c r="F137" s="100" t="str">
        <f>IFERROR(IF(VLOOKUP($A137,'Annex 2 Designated EHV charges'!$A:$P,10,FALSE)=0,"",VLOOKUP($A137,'Annex 2 Designated EHV charges'!$A:$P,10,FALSE)),"")</f>
        <v/>
      </c>
      <c r="G137" s="101" t="str">
        <f>IFERROR(IF(VLOOKUP($A137,'Annex 2 Designated EHV charges'!$A:$P,11,FALSE)=0,"",VLOOKUP($A137,'Annex 2 Designated EHV charges'!$A:$P,11,FALSE)),"")</f>
        <v/>
      </c>
      <c r="H137" s="101" t="str">
        <f>IFERROR(IF(VLOOKUP($A137,'Annex 2 Designated EHV charges'!$A:$P,12,FALSE)=0,"",VLOOKUP($A137,'Annex 2 Designated EHV charges'!$A:$P,12,FALSE)),"")</f>
        <v/>
      </c>
    </row>
    <row r="138" spans="1:8" x14ac:dyDescent="0.25">
      <c r="A138" s="96" t="str">
        <f t="array" ref="A138">IFERROR(INDEX('Annex 2 Designated EHV charges'!$A$10:$A$170, MATCH(0, IF(('Annex 2 Designated EHV charges'!$A$10:$A$170=""),1, COUNTIF(A$4:$A137, 'Annex 2 Designated EHV charges'!$A$10:$A$170)), 0)),"")</f>
        <v/>
      </c>
      <c r="B138" s="78" t="str">
        <f>IF($A138="","",VLOOKUP($A138,'Annex 2 Designated EHV charges'!$A:$P,2,0))</f>
        <v/>
      </c>
      <c r="C138" s="97" t="str">
        <f>IF($A138="","",VLOOKUP($A138,'Annex 2 Designated EHV charges'!$A:$P,3,0))</f>
        <v/>
      </c>
      <c r="D138" s="98" t="str">
        <f>IF($A138="","",VLOOKUP($A138,'Annex 2 Designated EHV charges'!$A:$P,7,0))</f>
        <v/>
      </c>
      <c r="E138" s="99" t="str">
        <f>IFERROR(IF(VLOOKUP($A138,'Annex 2 Designated EHV charges'!$A:$P,9,FALSE)=0,"",VLOOKUP($A138,'Annex 2 Designated EHV charges'!$A:$P,9,FALSE)),"")</f>
        <v/>
      </c>
      <c r="F138" s="100" t="str">
        <f>IFERROR(IF(VLOOKUP($A138,'Annex 2 Designated EHV charges'!$A:$P,10,FALSE)=0,"",VLOOKUP($A138,'Annex 2 Designated EHV charges'!$A:$P,10,FALSE)),"")</f>
        <v/>
      </c>
      <c r="G138" s="101" t="str">
        <f>IFERROR(IF(VLOOKUP($A138,'Annex 2 Designated EHV charges'!$A:$P,11,FALSE)=0,"",VLOOKUP($A138,'Annex 2 Designated EHV charges'!$A:$P,11,FALSE)),"")</f>
        <v/>
      </c>
      <c r="H138" s="101" t="str">
        <f>IFERROR(IF(VLOOKUP($A138,'Annex 2 Designated EHV charges'!$A:$P,12,FALSE)=0,"",VLOOKUP($A138,'Annex 2 Designated EHV charges'!$A:$P,12,FALSE)),"")</f>
        <v/>
      </c>
    </row>
    <row r="139" spans="1:8" x14ac:dyDescent="0.25">
      <c r="A139" s="96" t="str">
        <f t="array" ref="A139">IFERROR(INDEX('Annex 2 Designated EHV charges'!$A$10:$A$170, MATCH(0, IF(('Annex 2 Designated EHV charges'!$A$10:$A$170=""),1, COUNTIF(A$4:$A138, 'Annex 2 Designated EHV charges'!$A$10:$A$170)), 0)),"")</f>
        <v/>
      </c>
      <c r="B139" s="78" t="str">
        <f>IF($A139="","",VLOOKUP($A139,'Annex 2 Designated EHV charges'!$A:$P,2,0))</f>
        <v/>
      </c>
      <c r="C139" s="97" t="str">
        <f>IF($A139="","",VLOOKUP($A139,'Annex 2 Designated EHV charges'!$A:$P,3,0))</f>
        <v/>
      </c>
      <c r="D139" s="98" t="str">
        <f>IF($A139="","",VLOOKUP($A139,'Annex 2 Designated EHV charges'!$A:$P,7,0))</f>
        <v/>
      </c>
      <c r="E139" s="99" t="str">
        <f>IFERROR(IF(VLOOKUP($A139,'Annex 2 Designated EHV charges'!$A:$P,9,FALSE)=0,"",VLOOKUP($A139,'Annex 2 Designated EHV charges'!$A:$P,9,FALSE)),"")</f>
        <v/>
      </c>
      <c r="F139" s="100" t="str">
        <f>IFERROR(IF(VLOOKUP($A139,'Annex 2 Designated EHV charges'!$A:$P,10,FALSE)=0,"",VLOOKUP($A139,'Annex 2 Designated EHV charges'!$A:$P,10,FALSE)),"")</f>
        <v/>
      </c>
      <c r="G139" s="101" t="str">
        <f>IFERROR(IF(VLOOKUP($A139,'Annex 2 Designated EHV charges'!$A:$P,11,FALSE)=0,"",VLOOKUP($A139,'Annex 2 Designated EHV charges'!$A:$P,11,FALSE)),"")</f>
        <v/>
      </c>
      <c r="H139" s="101" t="str">
        <f>IFERROR(IF(VLOOKUP($A139,'Annex 2 Designated EHV charges'!$A:$P,12,FALSE)=0,"",VLOOKUP($A139,'Annex 2 Designated EHV charges'!$A:$P,12,FALSE)),"")</f>
        <v/>
      </c>
    </row>
    <row r="140" spans="1:8" x14ac:dyDescent="0.25">
      <c r="A140" s="96" t="str">
        <f t="array" ref="A140">IFERROR(INDEX('Annex 2 Designated EHV charges'!$A$10:$A$170, MATCH(0, IF(('Annex 2 Designated EHV charges'!$A$10:$A$170=""),1, COUNTIF(A$4:$A139, 'Annex 2 Designated EHV charges'!$A$10:$A$170)), 0)),"")</f>
        <v/>
      </c>
      <c r="B140" s="78" t="str">
        <f>IF($A140="","",VLOOKUP($A140,'Annex 2 Designated EHV charges'!$A:$P,2,0))</f>
        <v/>
      </c>
      <c r="C140" s="97" t="str">
        <f>IF($A140="","",VLOOKUP($A140,'Annex 2 Designated EHV charges'!$A:$P,3,0))</f>
        <v/>
      </c>
      <c r="D140" s="98" t="str">
        <f>IF($A140="","",VLOOKUP($A140,'Annex 2 Designated EHV charges'!$A:$P,7,0))</f>
        <v/>
      </c>
      <c r="E140" s="99" t="str">
        <f>IFERROR(IF(VLOOKUP($A140,'Annex 2 Designated EHV charges'!$A:$P,9,FALSE)=0,"",VLOOKUP($A140,'Annex 2 Designated EHV charges'!$A:$P,9,FALSE)),"")</f>
        <v/>
      </c>
      <c r="F140" s="100" t="str">
        <f>IFERROR(IF(VLOOKUP($A140,'Annex 2 Designated EHV charges'!$A:$P,10,FALSE)=0,"",VLOOKUP($A140,'Annex 2 Designated EHV charges'!$A:$P,10,FALSE)),"")</f>
        <v/>
      </c>
      <c r="G140" s="101" t="str">
        <f>IFERROR(IF(VLOOKUP($A140,'Annex 2 Designated EHV charges'!$A:$P,11,FALSE)=0,"",VLOOKUP($A140,'Annex 2 Designated EHV charges'!$A:$P,11,FALSE)),"")</f>
        <v/>
      </c>
      <c r="H140" s="101" t="str">
        <f>IFERROR(IF(VLOOKUP($A140,'Annex 2 Designated EHV charges'!$A:$P,12,FALSE)=0,"",VLOOKUP($A140,'Annex 2 Designated EHV charges'!$A:$P,12,FALSE)),"")</f>
        <v/>
      </c>
    </row>
    <row r="141" spans="1:8" x14ac:dyDescent="0.25">
      <c r="A141" s="96" t="str">
        <f t="array" ref="A141">IFERROR(INDEX('Annex 2 Designated EHV charges'!$A$10:$A$170, MATCH(0, IF(('Annex 2 Designated EHV charges'!$A$10:$A$170=""),1, COUNTIF(A$4:$A140, 'Annex 2 Designated EHV charges'!$A$10:$A$170)), 0)),"")</f>
        <v/>
      </c>
      <c r="B141" s="78" t="str">
        <f>IF($A141="","",VLOOKUP($A141,'Annex 2 Designated EHV charges'!$A:$P,2,0))</f>
        <v/>
      </c>
      <c r="C141" s="97" t="str">
        <f>IF($A141="","",VLOOKUP($A141,'Annex 2 Designated EHV charges'!$A:$P,3,0))</f>
        <v/>
      </c>
      <c r="D141" s="98" t="str">
        <f>IF($A141="","",VLOOKUP($A141,'Annex 2 Designated EHV charges'!$A:$P,7,0))</f>
        <v/>
      </c>
      <c r="E141" s="99" t="str">
        <f>IFERROR(IF(VLOOKUP($A141,'Annex 2 Designated EHV charges'!$A:$P,9,FALSE)=0,"",VLOOKUP($A141,'Annex 2 Designated EHV charges'!$A:$P,9,FALSE)),"")</f>
        <v/>
      </c>
      <c r="F141" s="100" t="str">
        <f>IFERROR(IF(VLOOKUP($A141,'Annex 2 Designated EHV charges'!$A:$P,10,FALSE)=0,"",VLOOKUP($A141,'Annex 2 Designated EHV charges'!$A:$P,10,FALSE)),"")</f>
        <v/>
      </c>
      <c r="G141" s="101" t="str">
        <f>IFERROR(IF(VLOOKUP($A141,'Annex 2 Designated EHV charges'!$A:$P,11,FALSE)=0,"",VLOOKUP($A141,'Annex 2 Designated EHV charges'!$A:$P,11,FALSE)),"")</f>
        <v/>
      </c>
      <c r="H141" s="101" t="str">
        <f>IFERROR(IF(VLOOKUP($A141,'Annex 2 Designated EHV charges'!$A:$P,12,FALSE)=0,"",VLOOKUP($A141,'Annex 2 Designated EHV charges'!$A:$P,12,FALSE)),"")</f>
        <v/>
      </c>
    </row>
    <row r="142" spans="1:8" x14ac:dyDescent="0.25">
      <c r="A142" s="96" t="str">
        <f t="array" ref="A142">IFERROR(INDEX('Annex 2 Designated EHV charges'!$A$10:$A$170, MATCH(0, IF(('Annex 2 Designated EHV charges'!$A$10:$A$170=""),1, COUNTIF(A$4:$A141, 'Annex 2 Designated EHV charges'!$A$10:$A$170)), 0)),"")</f>
        <v/>
      </c>
      <c r="B142" s="78" t="str">
        <f>IF($A142="","",VLOOKUP($A142,'Annex 2 Designated EHV charges'!$A:$P,2,0))</f>
        <v/>
      </c>
      <c r="C142" s="97" t="str">
        <f>IF($A142="","",VLOOKUP($A142,'Annex 2 Designated EHV charges'!$A:$P,3,0))</f>
        <v/>
      </c>
      <c r="D142" s="98" t="str">
        <f>IF($A142="","",VLOOKUP($A142,'Annex 2 Designated EHV charges'!$A:$P,7,0))</f>
        <v/>
      </c>
      <c r="E142" s="99" t="str">
        <f>IFERROR(IF(VLOOKUP($A142,'Annex 2 Designated EHV charges'!$A:$P,9,FALSE)=0,"",VLOOKUP($A142,'Annex 2 Designated EHV charges'!$A:$P,9,FALSE)),"")</f>
        <v/>
      </c>
      <c r="F142" s="100" t="str">
        <f>IFERROR(IF(VLOOKUP($A142,'Annex 2 Designated EHV charges'!$A:$P,10,FALSE)=0,"",VLOOKUP($A142,'Annex 2 Designated EHV charges'!$A:$P,10,FALSE)),"")</f>
        <v/>
      </c>
      <c r="G142" s="101" t="str">
        <f>IFERROR(IF(VLOOKUP($A142,'Annex 2 Designated EHV charges'!$A:$P,11,FALSE)=0,"",VLOOKUP($A142,'Annex 2 Designated EHV charges'!$A:$P,11,FALSE)),"")</f>
        <v/>
      </c>
      <c r="H142" s="101" t="str">
        <f>IFERROR(IF(VLOOKUP($A142,'Annex 2 Designated EHV charges'!$A:$P,12,FALSE)=0,"",VLOOKUP($A142,'Annex 2 Designated EHV charges'!$A:$P,12,FALSE)),"")</f>
        <v/>
      </c>
    </row>
    <row r="143" spans="1:8" x14ac:dyDescent="0.25">
      <c r="A143" s="96" t="str">
        <f t="array" ref="A143">IFERROR(INDEX('Annex 2 Designated EHV charges'!$A$10:$A$170, MATCH(0, IF(('Annex 2 Designated EHV charges'!$A$10:$A$170=""),1, COUNTIF(A$4:$A142, 'Annex 2 Designated EHV charges'!$A$10:$A$170)), 0)),"")</f>
        <v/>
      </c>
      <c r="B143" s="78" t="str">
        <f>IF($A143="","",VLOOKUP($A143,'Annex 2 Designated EHV charges'!$A:$P,2,0))</f>
        <v/>
      </c>
      <c r="C143" s="97" t="str">
        <f>IF($A143="","",VLOOKUP($A143,'Annex 2 Designated EHV charges'!$A:$P,3,0))</f>
        <v/>
      </c>
      <c r="D143" s="98" t="str">
        <f>IF($A143="","",VLOOKUP($A143,'Annex 2 Designated EHV charges'!$A:$P,7,0))</f>
        <v/>
      </c>
      <c r="E143" s="99" t="str">
        <f>IFERROR(IF(VLOOKUP($A143,'Annex 2 Designated EHV charges'!$A:$P,9,FALSE)=0,"",VLOOKUP($A143,'Annex 2 Designated EHV charges'!$A:$P,9,FALSE)),"")</f>
        <v/>
      </c>
      <c r="F143" s="100" t="str">
        <f>IFERROR(IF(VLOOKUP($A143,'Annex 2 Designated EHV charges'!$A:$P,10,FALSE)=0,"",VLOOKUP($A143,'Annex 2 Designated EHV charges'!$A:$P,10,FALSE)),"")</f>
        <v/>
      </c>
      <c r="G143" s="101" t="str">
        <f>IFERROR(IF(VLOOKUP($A143,'Annex 2 Designated EHV charges'!$A:$P,11,FALSE)=0,"",VLOOKUP($A143,'Annex 2 Designated EHV charges'!$A:$P,11,FALSE)),"")</f>
        <v/>
      </c>
      <c r="H143" s="101" t="str">
        <f>IFERROR(IF(VLOOKUP($A143,'Annex 2 Designated EHV charges'!$A:$P,12,FALSE)=0,"",VLOOKUP($A143,'Annex 2 Designated EHV charges'!$A:$P,12,FALSE)),"")</f>
        <v/>
      </c>
    </row>
    <row r="144" spans="1:8" x14ac:dyDescent="0.25">
      <c r="A144" s="96" t="str">
        <f t="array" ref="A144">IFERROR(INDEX('Annex 2 Designated EHV charges'!$A$10:$A$170, MATCH(0, IF(('Annex 2 Designated EHV charges'!$A$10:$A$170=""),1, COUNTIF(A$4:$A143, 'Annex 2 Designated EHV charges'!$A$10:$A$170)), 0)),"")</f>
        <v/>
      </c>
      <c r="B144" s="78" t="str">
        <f>IF($A144="","",VLOOKUP($A144,'Annex 2 Designated EHV charges'!$A:$P,2,0))</f>
        <v/>
      </c>
      <c r="C144" s="97" t="str">
        <f>IF($A144="","",VLOOKUP($A144,'Annex 2 Designated EHV charges'!$A:$P,3,0))</f>
        <v/>
      </c>
      <c r="D144" s="98" t="str">
        <f>IF($A144="","",VLOOKUP($A144,'Annex 2 Designated EHV charges'!$A:$P,7,0))</f>
        <v/>
      </c>
      <c r="E144" s="99" t="str">
        <f>IFERROR(IF(VLOOKUP($A144,'Annex 2 Designated EHV charges'!$A:$P,9,FALSE)=0,"",VLOOKUP($A144,'Annex 2 Designated EHV charges'!$A:$P,9,FALSE)),"")</f>
        <v/>
      </c>
      <c r="F144" s="100" t="str">
        <f>IFERROR(IF(VLOOKUP($A144,'Annex 2 Designated EHV charges'!$A:$P,10,FALSE)=0,"",VLOOKUP($A144,'Annex 2 Designated EHV charges'!$A:$P,10,FALSE)),"")</f>
        <v/>
      </c>
      <c r="G144" s="101" t="str">
        <f>IFERROR(IF(VLOOKUP($A144,'Annex 2 Designated EHV charges'!$A:$P,11,FALSE)=0,"",VLOOKUP($A144,'Annex 2 Designated EHV charges'!$A:$P,11,FALSE)),"")</f>
        <v/>
      </c>
      <c r="H144" s="101" t="str">
        <f>IFERROR(IF(VLOOKUP($A144,'Annex 2 Designated EHV charges'!$A:$P,12,FALSE)=0,"",VLOOKUP($A144,'Annex 2 Designated EHV charges'!$A:$P,12,FALSE)),"")</f>
        <v/>
      </c>
    </row>
    <row r="145" spans="1:8" x14ac:dyDescent="0.25">
      <c r="A145" s="96" t="str">
        <f t="array" ref="A145">IFERROR(INDEX('Annex 2 Designated EHV charges'!$A$10:$A$170, MATCH(0, IF(('Annex 2 Designated EHV charges'!$A$10:$A$170=""),1, COUNTIF(A$4:$A144, 'Annex 2 Designated EHV charges'!$A$10:$A$170)), 0)),"")</f>
        <v/>
      </c>
      <c r="B145" s="78" t="str">
        <f>IF($A145="","",VLOOKUP($A145,'Annex 2 Designated EHV charges'!$A:$P,2,0))</f>
        <v/>
      </c>
      <c r="C145" s="97" t="str">
        <f>IF($A145="","",VLOOKUP($A145,'Annex 2 Designated EHV charges'!$A:$P,3,0))</f>
        <v/>
      </c>
      <c r="D145" s="98" t="str">
        <f>IF($A145="","",VLOOKUP($A145,'Annex 2 Designated EHV charges'!$A:$P,7,0))</f>
        <v/>
      </c>
      <c r="E145" s="99" t="str">
        <f>IFERROR(IF(VLOOKUP($A145,'Annex 2 Designated EHV charges'!$A:$P,9,FALSE)=0,"",VLOOKUP($A145,'Annex 2 Designated EHV charges'!$A:$P,9,FALSE)),"")</f>
        <v/>
      </c>
      <c r="F145" s="100" t="str">
        <f>IFERROR(IF(VLOOKUP($A145,'Annex 2 Designated EHV charges'!$A:$P,10,FALSE)=0,"",VLOOKUP($A145,'Annex 2 Designated EHV charges'!$A:$P,10,FALSE)),"")</f>
        <v/>
      </c>
      <c r="G145" s="101" t="str">
        <f>IFERROR(IF(VLOOKUP($A145,'Annex 2 Designated EHV charges'!$A:$P,11,FALSE)=0,"",VLOOKUP($A145,'Annex 2 Designated EHV charges'!$A:$P,11,FALSE)),"")</f>
        <v/>
      </c>
      <c r="H145" s="101" t="str">
        <f>IFERROR(IF(VLOOKUP($A145,'Annex 2 Designated EHV charges'!$A:$P,12,FALSE)=0,"",VLOOKUP($A145,'Annex 2 Designated EHV charges'!$A:$P,12,FALSE)),"")</f>
        <v/>
      </c>
    </row>
    <row r="146" spans="1:8" x14ac:dyDescent="0.25">
      <c r="A146" s="96" t="str">
        <f t="array" ref="A146">IFERROR(INDEX('Annex 2 Designated EHV charges'!$A$10:$A$170, MATCH(0, IF(('Annex 2 Designated EHV charges'!$A$10:$A$170=""),1, COUNTIF(A$4:$A145, 'Annex 2 Designated EHV charges'!$A$10:$A$170)), 0)),"")</f>
        <v/>
      </c>
      <c r="B146" s="78" t="str">
        <f>IF($A146="","",VLOOKUP($A146,'Annex 2 Designated EHV charges'!$A:$P,2,0))</f>
        <v/>
      </c>
      <c r="C146" s="97" t="str">
        <f>IF($A146="","",VLOOKUP($A146,'Annex 2 Designated EHV charges'!$A:$P,3,0))</f>
        <v/>
      </c>
      <c r="D146" s="98" t="str">
        <f>IF($A146="","",VLOOKUP($A146,'Annex 2 Designated EHV charges'!$A:$P,7,0))</f>
        <v/>
      </c>
      <c r="E146" s="99" t="str">
        <f>IFERROR(IF(VLOOKUP($A146,'Annex 2 Designated EHV charges'!$A:$P,9,FALSE)=0,"",VLOOKUP($A146,'Annex 2 Designated EHV charges'!$A:$P,9,FALSE)),"")</f>
        <v/>
      </c>
      <c r="F146" s="100" t="str">
        <f>IFERROR(IF(VLOOKUP($A146,'Annex 2 Designated EHV charges'!$A:$P,10,FALSE)=0,"",VLOOKUP($A146,'Annex 2 Designated EHV charges'!$A:$P,10,FALSE)),"")</f>
        <v/>
      </c>
      <c r="G146" s="101" t="str">
        <f>IFERROR(IF(VLOOKUP($A146,'Annex 2 Designated EHV charges'!$A:$P,11,FALSE)=0,"",VLOOKUP($A146,'Annex 2 Designated EHV charges'!$A:$P,11,FALSE)),"")</f>
        <v/>
      </c>
      <c r="H146" s="101" t="str">
        <f>IFERROR(IF(VLOOKUP($A146,'Annex 2 Designated EHV charges'!$A:$P,12,FALSE)=0,"",VLOOKUP($A146,'Annex 2 Designated EHV charges'!$A:$P,12,FALSE)),"")</f>
        <v/>
      </c>
    </row>
    <row r="147" spans="1:8" x14ac:dyDescent="0.25">
      <c r="A147" s="96" t="str">
        <f t="array" ref="A147">IFERROR(INDEX('Annex 2 Designated EHV charges'!$A$10:$A$170, MATCH(0, IF(('Annex 2 Designated EHV charges'!$A$10:$A$170=""),1, COUNTIF(A$4:$A146, 'Annex 2 Designated EHV charges'!$A$10:$A$170)), 0)),"")</f>
        <v/>
      </c>
      <c r="B147" s="78" t="str">
        <f>IF($A147="","",VLOOKUP($A147,'Annex 2 Designated EHV charges'!$A:$P,2,0))</f>
        <v/>
      </c>
      <c r="C147" s="97" t="str">
        <f>IF($A147="","",VLOOKUP($A147,'Annex 2 Designated EHV charges'!$A:$P,3,0))</f>
        <v/>
      </c>
      <c r="D147" s="98" t="str">
        <f>IF($A147="","",VLOOKUP($A147,'Annex 2 Designated EHV charges'!$A:$P,7,0))</f>
        <v/>
      </c>
      <c r="E147" s="99" t="str">
        <f>IFERROR(IF(VLOOKUP($A147,'Annex 2 Designated EHV charges'!$A:$P,9,FALSE)=0,"",VLOOKUP($A147,'Annex 2 Designated EHV charges'!$A:$P,9,FALSE)),"")</f>
        <v/>
      </c>
      <c r="F147" s="100" t="str">
        <f>IFERROR(IF(VLOOKUP($A147,'Annex 2 Designated EHV charges'!$A:$P,10,FALSE)=0,"",VLOOKUP($A147,'Annex 2 Designated EHV charges'!$A:$P,10,FALSE)),"")</f>
        <v/>
      </c>
      <c r="G147" s="101" t="str">
        <f>IFERROR(IF(VLOOKUP($A147,'Annex 2 Designated EHV charges'!$A:$P,11,FALSE)=0,"",VLOOKUP($A147,'Annex 2 Designated EHV charges'!$A:$P,11,FALSE)),"")</f>
        <v/>
      </c>
      <c r="H147" s="101" t="str">
        <f>IFERROR(IF(VLOOKUP($A147,'Annex 2 Designated EHV charges'!$A:$P,12,FALSE)=0,"",VLOOKUP($A147,'Annex 2 Designated EHV charges'!$A:$P,12,FALSE)),"")</f>
        <v/>
      </c>
    </row>
    <row r="148" spans="1:8" x14ac:dyDescent="0.25">
      <c r="A148" s="96" t="str">
        <f t="array" ref="A148">IFERROR(INDEX('Annex 2 Designated EHV charges'!$A$10:$A$170, MATCH(0, IF(('Annex 2 Designated EHV charges'!$A$10:$A$170=""),1, COUNTIF(A$4:$A147, 'Annex 2 Designated EHV charges'!$A$10:$A$170)), 0)),"")</f>
        <v/>
      </c>
      <c r="B148" s="78" t="str">
        <f>IF($A148="","",VLOOKUP($A148,'Annex 2 Designated EHV charges'!$A:$P,2,0))</f>
        <v/>
      </c>
      <c r="C148" s="97" t="str">
        <f>IF($A148="","",VLOOKUP($A148,'Annex 2 Designated EHV charges'!$A:$P,3,0))</f>
        <v/>
      </c>
      <c r="D148" s="98" t="str">
        <f>IF($A148="","",VLOOKUP($A148,'Annex 2 Designated EHV charges'!$A:$P,7,0))</f>
        <v/>
      </c>
      <c r="E148" s="99" t="str">
        <f>IFERROR(IF(VLOOKUP($A148,'Annex 2 Designated EHV charges'!$A:$P,9,FALSE)=0,"",VLOOKUP($A148,'Annex 2 Designated EHV charges'!$A:$P,9,FALSE)),"")</f>
        <v/>
      </c>
      <c r="F148" s="100" t="str">
        <f>IFERROR(IF(VLOOKUP($A148,'Annex 2 Designated EHV charges'!$A:$P,10,FALSE)=0,"",VLOOKUP($A148,'Annex 2 Designated EHV charges'!$A:$P,10,FALSE)),"")</f>
        <v/>
      </c>
      <c r="G148" s="101" t="str">
        <f>IFERROR(IF(VLOOKUP($A148,'Annex 2 Designated EHV charges'!$A:$P,11,FALSE)=0,"",VLOOKUP($A148,'Annex 2 Designated EHV charges'!$A:$P,11,FALSE)),"")</f>
        <v/>
      </c>
      <c r="H148" s="101" t="str">
        <f>IFERROR(IF(VLOOKUP($A148,'Annex 2 Designated EHV charges'!$A:$P,12,FALSE)=0,"",VLOOKUP($A148,'Annex 2 Designated EHV charges'!$A:$P,12,FALSE)),"")</f>
        <v/>
      </c>
    </row>
    <row r="149" spans="1:8" x14ac:dyDescent="0.25">
      <c r="A149" s="96" t="str">
        <f t="array" ref="A149">IFERROR(INDEX('Annex 2 Designated EHV charges'!$A$10:$A$170, MATCH(0, IF(('Annex 2 Designated EHV charges'!$A$10:$A$170=""),1, COUNTIF(A$4:$A148, 'Annex 2 Designated EHV charges'!$A$10:$A$170)), 0)),"")</f>
        <v/>
      </c>
      <c r="B149" s="78" t="str">
        <f>IF($A149="","",VLOOKUP($A149,'Annex 2 Designated EHV charges'!$A:$P,2,0))</f>
        <v/>
      </c>
      <c r="C149" s="97" t="str">
        <f>IF($A149="","",VLOOKUP($A149,'Annex 2 Designated EHV charges'!$A:$P,3,0))</f>
        <v/>
      </c>
      <c r="D149" s="98" t="str">
        <f>IF($A149="","",VLOOKUP($A149,'Annex 2 Designated EHV charges'!$A:$P,7,0))</f>
        <v/>
      </c>
      <c r="E149" s="99" t="str">
        <f>IFERROR(IF(VLOOKUP($A149,'Annex 2 Designated EHV charges'!$A:$P,9,FALSE)=0,"",VLOOKUP($A149,'Annex 2 Designated EHV charges'!$A:$P,9,FALSE)),"")</f>
        <v/>
      </c>
      <c r="F149" s="100" t="str">
        <f>IFERROR(IF(VLOOKUP($A149,'Annex 2 Designated EHV charges'!$A:$P,10,FALSE)=0,"",VLOOKUP($A149,'Annex 2 Designated EHV charges'!$A:$P,10,FALSE)),"")</f>
        <v/>
      </c>
      <c r="G149" s="101" t="str">
        <f>IFERROR(IF(VLOOKUP($A149,'Annex 2 Designated EHV charges'!$A:$P,11,FALSE)=0,"",VLOOKUP($A149,'Annex 2 Designated EHV charges'!$A:$P,11,FALSE)),"")</f>
        <v/>
      </c>
      <c r="H149" s="101" t="str">
        <f>IFERROR(IF(VLOOKUP($A149,'Annex 2 Designated EHV charges'!$A:$P,12,FALSE)=0,"",VLOOKUP($A149,'Annex 2 Designated EHV charges'!$A:$P,12,FALSE)),"")</f>
        <v/>
      </c>
    </row>
    <row r="150" spans="1:8" x14ac:dyDescent="0.25">
      <c r="A150" s="96" t="str">
        <f t="array" ref="A150">IFERROR(INDEX('Annex 2 Designated EHV charges'!$A$10:$A$170, MATCH(0, IF(('Annex 2 Designated EHV charges'!$A$10:$A$170=""),1, COUNTIF(A$4:$A149, 'Annex 2 Designated EHV charges'!$A$10:$A$170)), 0)),"")</f>
        <v/>
      </c>
      <c r="B150" s="78" t="str">
        <f>IF($A150="","",VLOOKUP($A150,'Annex 2 Designated EHV charges'!$A:$P,2,0))</f>
        <v/>
      </c>
      <c r="C150" s="97" t="str">
        <f>IF($A150="","",VLOOKUP($A150,'Annex 2 Designated EHV charges'!$A:$P,3,0))</f>
        <v/>
      </c>
      <c r="D150" s="98" t="str">
        <f>IF($A150="","",VLOOKUP($A150,'Annex 2 Designated EHV charges'!$A:$P,7,0))</f>
        <v/>
      </c>
      <c r="E150" s="99" t="str">
        <f>IFERROR(IF(VLOOKUP($A150,'Annex 2 Designated EHV charges'!$A:$P,9,FALSE)=0,"",VLOOKUP($A150,'Annex 2 Designated EHV charges'!$A:$P,9,FALSE)),"")</f>
        <v/>
      </c>
      <c r="F150" s="100" t="str">
        <f>IFERROR(IF(VLOOKUP($A150,'Annex 2 Designated EHV charges'!$A:$P,10,FALSE)=0,"",VLOOKUP($A150,'Annex 2 Designated EHV charges'!$A:$P,10,FALSE)),"")</f>
        <v/>
      </c>
      <c r="G150" s="101" t="str">
        <f>IFERROR(IF(VLOOKUP($A150,'Annex 2 Designated EHV charges'!$A:$P,11,FALSE)=0,"",VLOOKUP($A150,'Annex 2 Designated EHV charges'!$A:$P,11,FALSE)),"")</f>
        <v/>
      </c>
      <c r="H150" s="101" t="str">
        <f>IFERROR(IF(VLOOKUP($A150,'Annex 2 Designated EHV charges'!$A:$P,12,FALSE)=0,"",VLOOKUP($A150,'Annex 2 Designated EHV charges'!$A:$P,12,FALSE)),"")</f>
        <v/>
      </c>
    </row>
    <row r="151" spans="1:8" x14ac:dyDescent="0.25">
      <c r="A151" s="96" t="str">
        <f t="array" ref="A151">IFERROR(INDEX('Annex 2 Designated EHV charges'!$A$10:$A$170, MATCH(0, IF(('Annex 2 Designated EHV charges'!$A$10:$A$170=""),1, COUNTIF(A$4:$A150, 'Annex 2 Designated EHV charges'!$A$10:$A$170)), 0)),"")</f>
        <v/>
      </c>
      <c r="B151" s="78" t="str">
        <f>IF($A151="","",VLOOKUP($A151,'Annex 2 Designated EHV charges'!$A:$P,2,0))</f>
        <v/>
      </c>
      <c r="C151" s="97" t="str">
        <f>IF($A151="","",VLOOKUP($A151,'Annex 2 Designated EHV charges'!$A:$P,3,0))</f>
        <v/>
      </c>
      <c r="D151" s="98" t="str">
        <f>IF($A151="","",VLOOKUP($A151,'Annex 2 Designated EHV charges'!$A:$P,7,0))</f>
        <v/>
      </c>
      <c r="E151" s="99" t="str">
        <f>IFERROR(IF(VLOOKUP($A151,'Annex 2 Designated EHV charges'!$A:$P,9,FALSE)=0,"",VLOOKUP($A151,'Annex 2 Designated EHV charges'!$A:$P,9,FALSE)),"")</f>
        <v/>
      </c>
      <c r="F151" s="100" t="str">
        <f>IFERROR(IF(VLOOKUP($A151,'Annex 2 Designated EHV charges'!$A:$P,10,FALSE)=0,"",VLOOKUP($A151,'Annex 2 Designated EHV charges'!$A:$P,10,FALSE)),"")</f>
        <v/>
      </c>
      <c r="G151" s="101" t="str">
        <f>IFERROR(IF(VLOOKUP($A151,'Annex 2 Designated EHV charges'!$A:$P,11,FALSE)=0,"",VLOOKUP($A151,'Annex 2 Designated EHV charges'!$A:$P,11,FALSE)),"")</f>
        <v/>
      </c>
      <c r="H151" s="101" t="str">
        <f>IFERROR(IF(VLOOKUP($A151,'Annex 2 Designated EHV charges'!$A:$P,12,FALSE)=0,"",VLOOKUP($A151,'Annex 2 Designated EHV charges'!$A:$P,12,FALSE)),"")</f>
        <v/>
      </c>
    </row>
    <row r="152" spans="1:8" x14ac:dyDescent="0.25">
      <c r="A152" s="96" t="str">
        <f t="array" ref="A152">IFERROR(INDEX('Annex 2 Designated EHV charges'!$A$10:$A$170, MATCH(0, IF(('Annex 2 Designated EHV charges'!$A$10:$A$170=""),1, COUNTIF(A$4:$A151, 'Annex 2 Designated EHV charges'!$A$10:$A$170)), 0)),"")</f>
        <v/>
      </c>
      <c r="B152" s="78" t="str">
        <f>IF($A152="","",VLOOKUP($A152,'Annex 2 Designated EHV charges'!$A:$P,2,0))</f>
        <v/>
      </c>
      <c r="C152" s="97" t="str">
        <f>IF($A152="","",VLOOKUP($A152,'Annex 2 Designated EHV charges'!$A:$P,3,0))</f>
        <v/>
      </c>
      <c r="D152" s="98" t="str">
        <f>IF($A152="","",VLOOKUP($A152,'Annex 2 Designated EHV charges'!$A:$P,7,0))</f>
        <v/>
      </c>
      <c r="E152" s="99" t="str">
        <f>IFERROR(IF(VLOOKUP($A152,'Annex 2 Designated EHV charges'!$A:$P,9,FALSE)=0,"",VLOOKUP($A152,'Annex 2 Designated EHV charges'!$A:$P,9,FALSE)),"")</f>
        <v/>
      </c>
      <c r="F152" s="100" t="str">
        <f>IFERROR(IF(VLOOKUP($A152,'Annex 2 Designated EHV charges'!$A:$P,10,FALSE)=0,"",VLOOKUP($A152,'Annex 2 Designated EHV charges'!$A:$P,10,FALSE)),"")</f>
        <v/>
      </c>
      <c r="G152" s="101" t="str">
        <f>IFERROR(IF(VLOOKUP($A152,'Annex 2 Designated EHV charges'!$A:$P,11,FALSE)=0,"",VLOOKUP($A152,'Annex 2 Designated EHV charges'!$A:$P,11,FALSE)),"")</f>
        <v/>
      </c>
      <c r="H152" s="101" t="str">
        <f>IFERROR(IF(VLOOKUP($A152,'Annex 2 Designated EHV charges'!$A:$P,12,FALSE)=0,"",VLOOKUP($A152,'Annex 2 Designated EHV charges'!$A:$P,12,FALSE)),"")</f>
        <v/>
      </c>
    </row>
    <row r="153" spans="1:8" x14ac:dyDescent="0.25">
      <c r="A153" s="96" t="str">
        <f t="array" ref="A153">IFERROR(INDEX('Annex 2 Designated EHV charges'!$A$10:$A$170, MATCH(0, IF(('Annex 2 Designated EHV charges'!$A$10:$A$170=""),1, COUNTIF(A$4:$A152, 'Annex 2 Designated EHV charges'!$A$10:$A$170)), 0)),"")</f>
        <v/>
      </c>
      <c r="B153" s="78" t="str">
        <f>IF($A153="","",VLOOKUP($A153,'Annex 2 Designated EHV charges'!$A:$P,2,0))</f>
        <v/>
      </c>
      <c r="C153" s="97" t="str">
        <f>IF($A153="","",VLOOKUP($A153,'Annex 2 Designated EHV charges'!$A:$P,3,0))</f>
        <v/>
      </c>
      <c r="D153" s="98" t="str">
        <f>IF($A153="","",VLOOKUP($A153,'Annex 2 Designated EHV charges'!$A:$P,7,0))</f>
        <v/>
      </c>
      <c r="E153" s="99" t="str">
        <f>IFERROR(IF(VLOOKUP($A153,'Annex 2 Designated EHV charges'!$A:$P,9,FALSE)=0,"",VLOOKUP($A153,'Annex 2 Designated EHV charges'!$A:$P,9,FALSE)),"")</f>
        <v/>
      </c>
      <c r="F153" s="100" t="str">
        <f>IFERROR(IF(VLOOKUP($A153,'Annex 2 Designated EHV charges'!$A:$P,10,FALSE)=0,"",VLOOKUP($A153,'Annex 2 Designated EHV charges'!$A:$P,10,FALSE)),"")</f>
        <v/>
      </c>
      <c r="G153" s="101" t="str">
        <f>IFERROR(IF(VLOOKUP($A153,'Annex 2 Designated EHV charges'!$A:$P,11,FALSE)=0,"",VLOOKUP($A153,'Annex 2 Designated EHV charges'!$A:$P,11,FALSE)),"")</f>
        <v/>
      </c>
      <c r="H153" s="101" t="str">
        <f>IFERROR(IF(VLOOKUP($A153,'Annex 2 Designated EHV charges'!$A:$P,12,FALSE)=0,"",VLOOKUP($A153,'Annex 2 Designated EHV charges'!$A:$P,12,FALSE)),"")</f>
        <v/>
      </c>
    </row>
    <row r="154" spans="1:8" x14ac:dyDescent="0.25">
      <c r="A154" s="96" t="str">
        <f t="array" ref="A154">IFERROR(INDEX('Annex 2 Designated EHV charges'!$A$10:$A$170, MATCH(0, IF(('Annex 2 Designated EHV charges'!$A$10:$A$170=""),1, COUNTIF(A$4:$A153, 'Annex 2 Designated EHV charges'!$A$10:$A$170)), 0)),"")</f>
        <v/>
      </c>
      <c r="B154" s="78" t="str">
        <f>IF($A154="","",VLOOKUP($A154,'Annex 2 Designated EHV charges'!$A:$P,2,0))</f>
        <v/>
      </c>
      <c r="C154" s="97" t="str">
        <f>IF($A154="","",VLOOKUP($A154,'Annex 2 Designated EHV charges'!$A:$P,3,0))</f>
        <v/>
      </c>
      <c r="D154" s="98" t="str">
        <f>IF($A154="","",VLOOKUP($A154,'Annex 2 Designated EHV charges'!$A:$P,7,0))</f>
        <v/>
      </c>
      <c r="E154" s="99" t="str">
        <f>IFERROR(IF(VLOOKUP($A154,'Annex 2 Designated EHV charges'!$A:$P,9,FALSE)=0,"",VLOOKUP($A154,'Annex 2 Designated EHV charges'!$A:$P,9,FALSE)),"")</f>
        <v/>
      </c>
      <c r="F154" s="100" t="str">
        <f>IFERROR(IF(VLOOKUP($A154,'Annex 2 Designated EHV charges'!$A:$P,10,FALSE)=0,"",VLOOKUP($A154,'Annex 2 Designated EHV charges'!$A:$P,10,FALSE)),"")</f>
        <v/>
      </c>
      <c r="G154" s="101" t="str">
        <f>IFERROR(IF(VLOOKUP($A154,'Annex 2 Designated EHV charges'!$A:$P,11,FALSE)=0,"",VLOOKUP($A154,'Annex 2 Designated EHV charges'!$A:$P,11,FALSE)),"")</f>
        <v/>
      </c>
      <c r="H154" s="101" t="str">
        <f>IFERROR(IF(VLOOKUP($A154,'Annex 2 Designated EHV charges'!$A:$P,12,FALSE)=0,"",VLOOKUP($A154,'Annex 2 Designated EHV charges'!$A:$P,12,FALSE)),"")</f>
        <v/>
      </c>
    </row>
    <row r="155" spans="1:8" x14ac:dyDescent="0.25">
      <c r="A155" s="96" t="str">
        <f t="array" ref="A155">IFERROR(INDEX('Annex 2 Designated EHV charges'!$A$10:$A$170, MATCH(0, IF(('Annex 2 Designated EHV charges'!$A$10:$A$170=""),1, COUNTIF(A$4:$A154, 'Annex 2 Designated EHV charges'!$A$10:$A$170)), 0)),"")</f>
        <v/>
      </c>
      <c r="B155" s="78" t="str">
        <f>IF($A155="","",VLOOKUP($A155,'Annex 2 Designated EHV charges'!$A:$P,2,0))</f>
        <v/>
      </c>
      <c r="C155" s="97" t="str">
        <f>IF($A155="","",VLOOKUP($A155,'Annex 2 Designated EHV charges'!$A:$P,3,0))</f>
        <v/>
      </c>
      <c r="D155" s="98" t="str">
        <f>IF($A155="","",VLOOKUP($A155,'Annex 2 Designated EHV charges'!$A:$P,7,0))</f>
        <v/>
      </c>
      <c r="E155" s="99" t="str">
        <f>IFERROR(IF(VLOOKUP($A155,'Annex 2 Designated EHV charges'!$A:$P,9,FALSE)=0,"",VLOOKUP($A155,'Annex 2 Designated EHV charges'!$A:$P,9,FALSE)),"")</f>
        <v/>
      </c>
      <c r="F155" s="100" t="str">
        <f>IFERROR(IF(VLOOKUP($A155,'Annex 2 Designated EHV charges'!$A:$P,10,FALSE)=0,"",VLOOKUP($A155,'Annex 2 Designated EHV charges'!$A:$P,10,FALSE)),"")</f>
        <v/>
      </c>
      <c r="G155" s="101" t="str">
        <f>IFERROR(IF(VLOOKUP($A155,'Annex 2 Designated EHV charges'!$A:$P,11,FALSE)=0,"",VLOOKUP($A155,'Annex 2 Designated EHV charges'!$A:$P,11,FALSE)),"")</f>
        <v/>
      </c>
      <c r="H155" s="101" t="str">
        <f>IFERROR(IF(VLOOKUP($A155,'Annex 2 Designated EHV charges'!$A:$P,12,FALSE)=0,"",VLOOKUP($A155,'Annex 2 Designated EHV charges'!$A:$P,12,FALSE)),"")</f>
        <v/>
      </c>
    </row>
    <row r="156" spans="1:8" x14ac:dyDescent="0.25">
      <c r="A156" s="96" t="str">
        <f t="array" ref="A156">IFERROR(INDEX('Annex 2 Designated EHV charges'!$A$10:$A$170, MATCH(0, IF(('Annex 2 Designated EHV charges'!$A$10:$A$170=""),1, COUNTIF(A$4:$A155, 'Annex 2 Designated EHV charges'!$A$10:$A$170)), 0)),"")</f>
        <v/>
      </c>
      <c r="B156" s="78" t="str">
        <f>IF($A156="","",VLOOKUP($A156,'Annex 2 Designated EHV charges'!$A:$P,2,0))</f>
        <v/>
      </c>
      <c r="C156" s="97" t="str">
        <f>IF($A156="","",VLOOKUP($A156,'Annex 2 Designated EHV charges'!$A:$P,3,0))</f>
        <v/>
      </c>
      <c r="D156" s="98" t="str">
        <f>IF($A156="","",VLOOKUP($A156,'Annex 2 Designated EHV charges'!$A:$P,7,0))</f>
        <v/>
      </c>
      <c r="E156" s="99" t="str">
        <f>IFERROR(IF(VLOOKUP($A156,'Annex 2 Designated EHV charges'!$A:$P,9,FALSE)=0,"",VLOOKUP($A156,'Annex 2 Designated EHV charges'!$A:$P,9,FALSE)),"")</f>
        <v/>
      </c>
      <c r="F156" s="100" t="str">
        <f>IFERROR(IF(VLOOKUP($A156,'Annex 2 Designated EHV charges'!$A:$P,10,FALSE)=0,"",VLOOKUP($A156,'Annex 2 Designated EHV charges'!$A:$P,10,FALSE)),"")</f>
        <v/>
      </c>
      <c r="G156" s="101" t="str">
        <f>IFERROR(IF(VLOOKUP($A156,'Annex 2 Designated EHV charges'!$A:$P,11,FALSE)=0,"",VLOOKUP($A156,'Annex 2 Designated EHV charges'!$A:$P,11,FALSE)),"")</f>
        <v/>
      </c>
      <c r="H156" s="101" t="str">
        <f>IFERROR(IF(VLOOKUP($A156,'Annex 2 Designated EHV charges'!$A:$P,12,FALSE)=0,"",VLOOKUP($A156,'Annex 2 Designated EHV charges'!$A:$P,12,FALSE)),"")</f>
        <v/>
      </c>
    </row>
    <row r="157" spans="1:8" x14ac:dyDescent="0.25">
      <c r="A157" s="96" t="str">
        <f t="array" ref="A157">IFERROR(INDEX('Annex 2 Designated EHV charges'!$A$10:$A$170, MATCH(0, IF(('Annex 2 Designated EHV charges'!$A$10:$A$170=""),1, COUNTIF(A$4:$A156, 'Annex 2 Designated EHV charges'!$A$10:$A$170)), 0)),"")</f>
        <v/>
      </c>
      <c r="B157" s="78" t="str">
        <f>IF($A157="","",VLOOKUP($A157,'Annex 2 Designated EHV charges'!$A:$P,2,0))</f>
        <v/>
      </c>
      <c r="C157" s="97" t="str">
        <f>IF($A157="","",VLOOKUP($A157,'Annex 2 Designated EHV charges'!$A:$P,3,0))</f>
        <v/>
      </c>
      <c r="D157" s="98" t="str">
        <f>IF($A157="","",VLOOKUP($A157,'Annex 2 Designated EHV charges'!$A:$P,7,0))</f>
        <v/>
      </c>
      <c r="E157" s="99" t="str">
        <f>IFERROR(IF(VLOOKUP($A157,'Annex 2 Designated EHV charges'!$A:$P,9,FALSE)=0,"",VLOOKUP($A157,'Annex 2 Designated EHV charges'!$A:$P,9,FALSE)),"")</f>
        <v/>
      </c>
      <c r="F157" s="100" t="str">
        <f>IFERROR(IF(VLOOKUP($A157,'Annex 2 Designated EHV charges'!$A:$P,10,FALSE)=0,"",VLOOKUP($A157,'Annex 2 Designated EHV charges'!$A:$P,10,FALSE)),"")</f>
        <v/>
      </c>
      <c r="G157" s="101" t="str">
        <f>IFERROR(IF(VLOOKUP($A157,'Annex 2 Designated EHV charges'!$A:$P,11,FALSE)=0,"",VLOOKUP($A157,'Annex 2 Designated EHV charges'!$A:$P,11,FALSE)),"")</f>
        <v/>
      </c>
      <c r="H157" s="101" t="str">
        <f>IFERROR(IF(VLOOKUP($A157,'Annex 2 Designated EHV charges'!$A:$P,12,FALSE)=0,"",VLOOKUP($A157,'Annex 2 Designated EHV charges'!$A:$P,12,FALSE)),"")</f>
        <v/>
      </c>
    </row>
    <row r="158" spans="1:8" x14ac:dyDescent="0.25">
      <c r="A158" s="96" t="str">
        <f t="array" ref="A158">IFERROR(INDEX('Annex 2 Designated EHV charges'!$A$10:$A$170, MATCH(0, IF(('Annex 2 Designated EHV charges'!$A$10:$A$170=""),1, COUNTIF(A$4:$A157, 'Annex 2 Designated EHV charges'!$A$10:$A$170)), 0)),"")</f>
        <v/>
      </c>
      <c r="B158" s="78" t="str">
        <f>IF($A158="","",VLOOKUP($A158,'Annex 2 Designated EHV charges'!$A:$P,2,0))</f>
        <v/>
      </c>
      <c r="C158" s="97" t="str">
        <f>IF($A158="","",VLOOKUP($A158,'Annex 2 Designated EHV charges'!$A:$P,3,0))</f>
        <v/>
      </c>
      <c r="D158" s="98" t="str">
        <f>IF($A158="","",VLOOKUP($A158,'Annex 2 Designated EHV charges'!$A:$P,7,0))</f>
        <v/>
      </c>
      <c r="E158" s="99" t="str">
        <f>IFERROR(IF(VLOOKUP($A158,'Annex 2 Designated EHV charges'!$A:$P,9,FALSE)=0,"",VLOOKUP($A158,'Annex 2 Designated EHV charges'!$A:$P,9,FALSE)),"")</f>
        <v/>
      </c>
      <c r="F158" s="100" t="str">
        <f>IFERROR(IF(VLOOKUP($A158,'Annex 2 Designated EHV charges'!$A:$P,10,FALSE)=0,"",VLOOKUP($A158,'Annex 2 Designated EHV charges'!$A:$P,10,FALSE)),"")</f>
        <v/>
      </c>
      <c r="G158" s="101" t="str">
        <f>IFERROR(IF(VLOOKUP($A158,'Annex 2 Designated EHV charges'!$A:$P,11,FALSE)=0,"",VLOOKUP($A158,'Annex 2 Designated EHV charges'!$A:$P,11,FALSE)),"")</f>
        <v/>
      </c>
      <c r="H158" s="101" t="str">
        <f>IFERROR(IF(VLOOKUP($A158,'Annex 2 Designated EHV charges'!$A:$P,12,FALSE)=0,"",VLOOKUP($A158,'Annex 2 Designated EHV charges'!$A:$P,12,FALSE)),"")</f>
        <v/>
      </c>
    </row>
    <row r="159" spans="1:8" x14ac:dyDescent="0.25">
      <c r="A159" s="96" t="str">
        <f t="array" ref="A159">IFERROR(INDEX('Annex 2 Designated EHV charges'!$A$10:$A$170, MATCH(0, IF(('Annex 2 Designated EHV charges'!$A$10:$A$170=""),1, COUNTIF(A$4:$A158, 'Annex 2 Designated EHV charges'!$A$10:$A$170)), 0)),"")</f>
        <v/>
      </c>
      <c r="B159" s="78" t="str">
        <f>IF($A159="","",VLOOKUP($A159,'Annex 2 Designated EHV charges'!$A:$P,2,0))</f>
        <v/>
      </c>
      <c r="C159" s="97" t="str">
        <f>IF($A159="","",VLOOKUP($A159,'Annex 2 Designated EHV charges'!$A:$P,3,0))</f>
        <v/>
      </c>
      <c r="D159" s="98" t="str">
        <f>IF($A159="","",VLOOKUP($A159,'Annex 2 Designated EHV charges'!$A:$P,7,0))</f>
        <v/>
      </c>
      <c r="E159" s="99" t="str">
        <f>IFERROR(IF(VLOOKUP($A159,'Annex 2 Designated EHV charges'!$A:$P,9,FALSE)=0,"",VLOOKUP($A159,'Annex 2 Designated EHV charges'!$A:$P,9,FALSE)),"")</f>
        <v/>
      </c>
      <c r="F159" s="100" t="str">
        <f>IFERROR(IF(VLOOKUP($A159,'Annex 2 Designated EHV charges'!$A:$P,10,FALSE)=0,"",VLOOKUP($A159,'Annex 2 Designated EHV charges'!$A:$P,10,FALSE)),"")</f>
        <v/>
      </c>
      <c r="G159" s="101" t="str">
        <f>IFERROR(IF(VLOOKUP($A159,'Annex 2 Designated EHV charges'!$A:$P,11,FALSE)=0,"",VLOOKUP($A159,'Annex 2 Designated EHV charges'!$A:$P,11,FALSE)),"")</f>
        <v/>
      </c>
      <c r="H159" s="101" t="str">
        <f>IFERROR(IF(VLOOKUP($A159,'Annex 2 Designated EHV charges'!$A:$P,12,FALSE)=0,"",VLOOKUP($A159,'Annex 2 Designated EHV charges'!$A:$P,12,FALSE)),"")</f>
        <v/>
      </c>
    </row>
    <row r="160" spans="1:8" x14ac:dyDescent="0.25">
      <c r="A160" s="96" t="str">
        <f t="array" ref="A160">IFERROR(INDEX('Annex 2 Designated EHV charges'!$A$10:$A$170, MATCH(0, IF(('Annex 2 Designated EHV charges'!$A$10:$A$170=""),1, COUNTIF(A$4:$A159, 'Annex 2 Designated EHV charges'!$A$10:$A$170)), 0)),"")</f>
        <v/>
      </c>
      <c r="B160" s="78" t="str">
        <f>IF($A160="","",VLOOKUP($A160,'Annex 2 Designated EHV charges'!$A:$P,2,0))</f>
        <v/>
      </c>
      <c r="C160" s="97" t="str">
        <f>IF($A160="","",VLOOKUP($A160,'Annex 2 Designated EHV charges'!$A:$P,3,0))</f>
        <v/>
      </c>
      <c r="D160" s="98" t="str">
        <f>IF($A160="","",VLOOKUP($A160,'Annex 2 Designated EHV charges'!$A:$P,7,0))</f>
        <v/>
      </c>
      <c r="E160" s="99" t="str">
        <f>IFERROR(IF(VLOOKUP($A160,'Annex 2 Designated EHV charges'!$A:$P,9,FALSE)=0,"",VLOOKUP($A160,'Annex 2 Designated EHV charges'!$A:$P,9,FALSE)),"")</f>
        <v/>
      </c>
      <c r="F160" s="100" t="str">
        <f>IFERROR(IF(VLOOKUP($A160,'Annex 2 Designated EHV charges'!$A:$P,10,FALSE)=0,"",VLOOKUP($A160,'Annex 2 Designated EHV charges'!$A:$P,10,FALSE)),"")</f>
        <v/>
      </c>
      <c r="G160" s="101" t="str">
        <f>IFERROR(IF(VLOOKUP($A160,'Annex 2 Designated EHV charges'!$A:$P,11,FALSE)=0,"",VLOOKUP($A160,'Annex 2 Designated EHV charges'!$A:$P,11,FALSE)),"")</f>
        <v/>
      </c>
      <c r="H160" s="101" t="str">
        <f>IFERROR(IF(VLOOKUP($A160,'Annex 2 Designated EHV charges'!$A:$P,12,FALSE)=0,"",VLOOKUP($A160,'Annex 2 Designated EHV charges'!$A:$P,12,FALSE)),"")</f>
        <v/>
      </c>
    </row>
    <row r="161" spans="1:8" x14ac:dyDescent="0.25">
      <c r="A161" s="96" t="str">
        <f t="array" ref="A161">IFERROR(INDEX('Annex 2 Designated EHV charges'!$A$10:$A$170, MATCH(0, IF(('Annex 2 Designated EHV charges'!$A$10:$A$170=""),1, COUNTIF(A$4:$A160, 'Annex 2 Designated EHV charges'!$A$10:$A$170)), 0)),"")</f>
        <v/>
      </c>
      <c r="B161" s="78" t="str">
        <f>IF($A161="","",VLOOKUP($A161,'Annex 2 Designated EHV charges'!$A:$P,2,0))</f>
        <v/>
      </c>
      <c r="C161" s="97" t="str">
        <f>IF($A161="","",VLOOKUP($A161,'Annex 2 Designated EHV charges'!$A:$P,3,0))</f>
        <v/>
      </c>
      <c r="D161" s="98" t="str">
        <f>IF($A161="","",VLOOKUP($A161,'Annex 2 Designated EHV charges'!$A:$P,7,0))</f>
        <v/>
      </c>
      <c r="E161" s="99" t="str">
        <f>IFERROR(IF(VLOOKUP($A161,'Annex 2 Designated EHV charges'!$A:$P,9,FALSE)=0,"",VLOOKUP($A161,'Annex 2 Designated EHV charges'!$A:$P,9,FALSE)),"")</f>
        <v/>
      </c>
      <c r="F161" s="100" t="str">
        <f>IFERROR(IF(VLOOKUP($A161,'Annex 2 Designated EHV charges'!$A:$P,10,FALSE)=0,"",VLOOKUP($A161,'Annex 2 Designated EHV charges'!$A:$P,10,FALSE)),"")</f>
        <v/>
      </c>
      <c r="G161" s="101" t="str">
        <f>IFERROR(IF(VLOOKUP($A161,'Annex 2 Designated EHV charges'!$A:$P,11,FALSE)=0,"",VLOOKUP($A161,'Annex 2 Designated EHV charges'!$A:$P,11,FALSE)),"")</f>
        <v/>
      </c>
      <c r="H161" s="101" t="str">
        <f>IFERROR(IF(VLOOKUP($A161,'Annex 2 Designated EHV charges'!$A:$P,12,FALSE)=0,"",VLOOKUP($A161,'Annex 2 Designated EHV charges'!$A:$P,12,FALSE)),"")</f>
        <v/>
      </c>
    </row>
    <row r="162" spans="1:8" x14ac:dyDescent="0.25">
      <c r="A162" s="96" t="str">
        <f t="array" ref="A162">IFERROR(INDEX('Annex 2 Designated EHV charges'!$A$10:$A$170, MATCH(0, IF(('Annex 2 Designated EHV charges'!$A$10:$A$170=""),1, COUNTIF(A$4:$A161, 'Annex 2 Designated EHV charges'!$A$10:$A$170)), 0)),"")</f>
        <v/>
      </c>
      <c r="B162" s="78" t="str">
        <f>IF($A162="","",VLOOKUP($A162,'Annex 2 Designated EHV charges'!$A:$P,2,0))</f>
        <v/>
      </c>
      <c r="C162" s="97" t="str">
        <f>IF($A162="","",VLOOKUP($A162,'Annex 2 Designated EHV charges'!$A:$P,3,0))</f>
        <v/>
      </c>
      <c r="D162" s="98" t="str">
        <f>IF($A162="","",VLOOKUP($A162,'Annex 2 Designated EHV charges'!$A:$P,7,0))</f>
        <v/>
      </c>
      <c r="E162" s="99" t="str">
        <f>IFERROR(IF(VLOOKUP($A162,'Annex 2 Designated EHV charges'!$A:$P,9,FALSE)=0,"",VLOOKUP($A162,'Annex 2 Designated EHV charges'!$A:$P,9,FALSE)),"")</f>
        <v/>
      </c>
      <c r="F162" s="100" t="str">
        <f>IFERROR(IF(VLOOKUP($A162,'Annex 2 Designated EHV charges'!$A:$P,10,FALSE)=0,"",VLOOKUP($A162,'Annex 2 Designated EHV charges'!$A:$P,10,FALSE)),"")</f>
        <v/>
      </c>
      <c r="G162" s="101" t="str">
        <f>IFERROR(IF(VLOOKUP($A162,'Annex 2 Designated EHV charges'!$A:$P,11,FALSE)=0,"",VLOOKUP($A162,'Annex 2 Designated EHV charges'!$A:$P,11,FALSE)),"")</f>
        <v/>
      </c>
      <c r="H162" s="101" t="str">
        <f>IFERROR(IF(VLOOKUP($A162,'Annex 2 Designated EHV charges'!$A:$P,12,FALSE)=0,"",VLOOKUP($A162,'Annex 2 Designated EHV charges'!$A:$P,12,FALSE)),"")</f>
        <v/>
      </c>
    </row>
    <row r="163" spans="1:8" x14ac:dyDescent="0.25">
      <c r="A163" s="96" t="str">
        <f t="array" ref="A163">IFERROR(INDEX('Annex 2 Designated EHV charges'!$A$10:$A$170, MATCH(0, IF(('Annex 2 Designated EHV charges'!$A$10:$A$170=""),1, COUNTIF(A$4:$A162, 'Annex 2 Designated EHV charges'!$A$10:$A$170)), 0)),"")</f>
        <v/>
      </c>
      <c r="B163" s="78" t="str">
        <f>IF($A163="","",VLOOKUP($A163,'Annex 2 Designated EHV charges'!$A:$P,2,0))</f>
        <v/>
      </c>
      <c r="C163" s="97" t="str">
        <f>IF($A163="","",VLOOKUP($A163,'Annex 2 Designated EHV charges'!$A:$P,3,0))</f>
        <v/>
      </c>
      <c r="D163" s="98" t="str">
        <f>IF($A163="","",VLOOKUP($A163,'Annex 2 Designated EHV charges'!$A:$P,7,0))</f>
        <v/>
      </c>
      <c r="E163" s="99" t="str">
        <f>IFERROR(IF(VLOOKUP($A163,'Annex 2 Designated EHV charges'!$A:$P,9,FALSE)=0,"",VLOOKUP($A163,'Annex 2 Designated EHV charges'!$A:$P,9,FALSE)),"")</f>
        <v/>
      </c>
      <c r="F163" s="100" t="str">
        <f>IFERROR(IF(VLOOKUP($A163,'Annex 2 Designated EHV charges'!$A:$P,10,FALSE)=0,"",VLOOKUP($A163,'Annex 2 Designated EHV charges'!$A:$P,10,FALSE)),"")</f>
        <v/>
      </c>
      <c r="G163" s="101" t="str">
        <f>IFERROR(IF(VLOOKUP($A163,'Annex 2 Designated EHV charges'!$A:$P,11,FALSE)=0,"",VLOOKUP($A163,'Annex 2 Designated EHV charges'!$A:$P,11,FALSE)),"")</f>
        <v/>
      </c>
      <c r="H163" s="101" t="str">
        <f>IFERROR(IF(VLOOKUP($A163,'Annex 2 Designated EHV charges'!$A:$P,12,FALSE)=0,"",VLOOKUP($A163,'Annex 2 Designated EHV charges'!$A:$P,12,FALSE)),"")</f>
        <v/>
      </c>
    </row>
    <row r="164" spans="1:8" x14ac:dyDescent="0.25">
      <c r="A164" s="96" t="str">
        <f t="array" ref="A164">IFERROR(INDEX('Annex 2 Designated EHV charges'!$A$10:$A$170, MATCH(0, IF(('Annex 2 Designated EHV charges'!$A$10:$A$170=""),1, COUNTIF(A$4:$A163, 'Annex 2 Designated EHV charges'!$A$10:$A$170)), 0)),"")</f>
        <v/>
      </c>
      <c r="B164" s="78" t="str">
        <f>IF($A164="","",VLOOKUP($A164,'Annex 2 Designated EHV charges'!$A:$P,2,0))</f>
        <v/>
      </c>
      <c r="C164" s="97" t="str">
        <f>IF($A164="","",VLOOKUP($A164,'Annex 2 Designated EHV charges'!$A:$P,3,0))</f>
        <v/>
      </c>
      <c r="D164" s="98" t="str">
        <f>IF($A164="","",VLOOKUP($A164,'Annex 2 Designated EHV charges'!$A:$P,7,0))</f>
        <v/>
      </c>
      <c r="E164" s="99" t="str">
        <f>IFERROR(IF(VLOOKUP($A164,'Annex 2 Designated EHV charges'!$A:$P,9,FALSE)=0,"",VLOOKUP($A164,'Annex 2 Designated EHV charges'!$A:$P,9,FALSE)),"")</f>
        <v/>
      </c>
      <c r="F164" s="100" t="str">
        <f>IFERROR(IF(VLOOKUP($A164,'Annex 2 Designated EHV charges'!$A:$P,10,FALSE)=0,"",VLOOKUP($A164,'Annex 2 Designated EHV charges'!$A:$P,10,FALSE)),"")</f>
        <v/>
      </c>
      <c r="G164" s="101" t="str">
        <f>IFERROR(IF(VLOOKUP($A164,'Annex 2 Designated EHV charges'!$A:$P,11,FALSE)=0,"",VLOOKUP($A164,'Annex 2 Designated EHV charges'!$A:$P,11,FALSE)),"")</f>
        <v/>
      </c>
      <c r="H164" s="101" t="str">
        <f>IFERROR(IF(VLOOKUP($A164,'Annex 2 Designated EHV charges'!$A:$P,12,FALSE)=0,"",VLOOKUP($A164,'Annex 2 Designated EHV charges'!$A:$P,12,FALSE)),"")</f>
        <v/>
      </c>
    </row>
    <row r="165" spans="1:8" x14ac:dyDescent="0.25">
      <c r="A165" s="96" t="str">
        <f t="array" ref="A165">IFERROR(INDEX('Annex 2 Designated EHV charges'!$A$10:$A$170, MATCH(0, IF(('Annex 2 Designated EHV charges'!$A$10:$A$170=""),1, COUNTIF(A$4:$A164, 'Annex 2 Designated EHV charges'!$A$10:$A$170)), 0)),"")</f>
        <v/>
      </c>
      <c r="B165" s="78" t="str">
        <f>IF($A165="","",VLOOKUP($A165,'Annex 2 Designated EHV charges'!$A:$P,2,0))</f>
        <v/>
      </c>
      <c r="C165" s="97" t="str">
        <f>IF($A165="","",VLOOKUP($A165,'Annex 2 Designated EHV charges'!$A:$P,3,0))</f>
        <v/>
      </c>
      <c r="D165" s="98" t="str">
        <f>IF($A165="","",VLOOKUP($A165,'Annex 2 Designated EHV charges'!$A:$P,7,0))</f>
        <v/>
      </c>
      <c r="E165" s="99" t="str">
        <f>IFERROR(IF(VLOOKUP($A165,'Annex 2 Designated EHV charges'!$A:$P,9,FALSE)=0,"",VLOOKUP($A165,'Annex 2 Designated EHV charges'!$A:$P,9,FALSE)),"")</f>
        <v/>
      </c>
      <c r="F165" s="100" t="str">
        <f>IFERROR(IF(VLOOKUP($A165,'Annex 2 Designated EHV charges'!$A:$P,10,FALSE)=0,"",VLOOKUP($A165,'Annex 2 Designated EHV charges'!$A:$P,10,FALSE)),"")</f>
        <v/>
      </c>
      <c r="G165" s="101" t="str">
        <f>IFERROR(IF(VLOOKUP($A165,'Annex 2 Designated EHV charges'!$A:$P,11,FALSE)=0,"",VLOOKUP($A165,'Annex 2 Designated EHV charges'!$A:$P,11,FALSE)),"")</f>
        <v/>
      </c>
      <c r="H165" s="101" t="str">
        <f>IFERROR(IF(VLOOKUP($A165,'Annex 2 Designated EHV charges'!$A:$P,12,FALSE)=0,"",VLOOKUP($A165,'Annex 2 Designated EHV charges'!$A:$P,12,FALSE)),"")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2a&amp;"Trebuchet MS,Regular" - Schedule of Import Charges for use of the Distribution System by Designated EHV Properties (including LDNOs with Designated EHV Properties/end-users).</oddHeader>
    <firstHeader>&amp;L&amp;"Trebuchet MS,Regular"
&amp;"Trebuchet MS,Bold"Annex 2a &amp;"Trebuchet MS,Regular"- Schedule of Import Charges for use of the Distribution System by Designated EHV Properties (including LDNOs with Designated EHV Properties/end-users).</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6">
    <pageSetUpPr fitToPage="1"/>
  </sheetPr>
  <dimension ref="A1:I104"/>
  <sheetViews>
    <sheetView zoomScaleNormal="100" zoomScaleSheetLayoutView="100" workbookViewId="0">
      <selection activeCell="I4" sqref="I4"/>
    </sheetView>
  </sheetViews>
  <sheetFormatPr defaultColWidth="9.1796875" defaultRowHeight="13.5" x14ac:dyDescent="0.35"/>
  <cols>
    <col min="1" max="2" width="15.7265625" style="68" customWidth="1"/>
    <col min="3" max="4" width="15.7265625" style="88" customWidth="1"/>
    <col min="5" max="5" width="15.7265625" style="89" customWidth="1"/>
    <col min="6" max="7" width="15.7265625" style="90" customWidth="1"/>
    <col min="8" max="8" width="15.7265625" style="68" customWidth="1"/>
    <col min="9" max="9" width="15.54296875" style="68" customWidth="1"/>
    <col min="10" max="16384" width="9.1796875" style="68"/>
  </cols>
  <sheetData>
    <row r="1" spans="1:9" x14ac:dyDescent="0.25">
      <c r="A1" s="218" t="s">
        <v>683</v>
      </c>
      <c r="B1" s="218"/>
      <c r="C1" s="218"/>
      <c r="D1" s="218"/>
      <c r="E1" s="218"/>
      <c r="F1" s="218"/>
      <c r="G1" s="218"/>
      <c r="H1" s="218"/>
    </row>
    <row r="2" spans="1:9" s="69" customFormat="1" ht="30" customHeight="1" x14ac:dyDescent="0.25">
      <c r="A2" s="223" t="str">
        <f>Overview!B4&amp; " - Effective from "&amp;Overview!D4&amp;" - "&amp;Overview!E4&amp;" Designated EHV export charges"</f>
        <v>VEPN _M - Effective from 1 April 2026 - Final Designated EHV export charges</v>
      </c>
      <c r="B2" s="224"/>
      <c r="C2" s="224"/>
      <c r="D2" s="224"/>
      <c r="E2" s="224"/>
      <c r="F2" s="224"/>
      <c r="G2" s="224"/>
      <c r="H2" s="225"/>
    </row>
    <row r="3" spans="1:9" s="70" customFormat="1" ht="19" x14ac:dyDescent="0.25">
      <c r="A3" s="91"/>
      <c r="B3" s="91"/>
      <c r="C3" s="91"/>
      <c r="D3" s="92"/>
      <c r="E3" s="93"/>
      <c r="F3" s="93"/>
      <c r="G3" s="94"/>
      <c r="H3" s="94"/>
      <c r="I3" s="60"/>
    </row>
    <row r="4" spans="1:9" ht="54" x14ac:dyDescent="0.25">
      <c r="A4" s="72" t="s">
        <v>270</v>
      </c>
      <c r="B4" s="73" t="s">
        <v>260</v>
      </c>
      <c r="C4" s="72" t="s">
        <v>262</v>
      </c>
      <c r="D4" s="74" t="s">
        <v>29</v>
      </c>
      <c r="E4" s="74" t="str">
        <f>'Annex 2 Designated EHV charges'!M9</f>
        <v>Export
Super Red
unit charge
(p/kWh)</v>
      </c>
      <c r="F4" s="74" t="str">
        <f>'Annex 2 Designated EHV charges'!N9</f>
        <v>Export
fixed charge
(p/day)</v>
      </c>
      <c r="G4" s="74" t="str">
        <f>'Annex 2 Designated EHV charges'!O9</f>
        <v>Export
capacity charge
(p/kVA/day)</v>
      </c>
      <c r="H4" s="74" t="str">
        <f>'Annex 2 Designated EHV charges'!P9</f>
        <v>Export
exceeded capacity charge
(p/kVA/day)</v>
      </c>
    </row>
    <row r="5" spans="1:9" x14ac:dyDescent="0.25">
      <c r="A5" s="102" t="str">
        <f t="array" ref="A5">IFERROR(INDEX('Annex 2 Designated EHV charges'!$D$10:$D$170, MATCH(0, IF(('Annex 2 Designated EHV charges'!$D$10:$D$170=""),1, COUNTIF(A$4:$A4, 'Annex 2 Designated EHV charges'!$D$10:$D$170)), 0)),"")</f>
        <v/>
      </c>
      <c r="B5" s="78" t="str">
        <f>IF($A5="","",VLOOKUP($A5,'Annex 2 Designated EHV charges'!$D:$P,2,0))</f>
        <v/>
      </c>
      <c r="C5" s="97" t="str">
        <f>IF($A5="","",VLOOKUP($A5,'Annex 2 Designated EHV charges'!$D:$P,3,0))</f>
        <v/>
      </c>
      <c r="D5" s="98" t="str">
        <f>IF($A5="","",VLOOKUP($A5,'Annex 2 Designated EHV charges'!$D:$P,4,0))</f>
        <v/>
      </c>
      <c r="E5" s="103" t="str">
        <f>IFERROR(IF(VLOOKUP($A5,'Annex 2 Designated EHV charges'!$D:$P,10,FALSE)=0,0,VLOOKUP($A5,'Annex 2 Designated EHV charges'!$D:$P,10,FALSE)),"")</f>
        <v/>
      </c>
      <c r="F5" s="104" t="str">
        <f>IFERROR(IF(VLOOKUP($A5,'Annex 2 Designated EHV charges'!$D:$P,11,FALSE)=0,0,VLOOKUP($A5,'Annex 2 Designated EHV charges'!$D:$P,11,FALSE)),"")</f>
        <v/>
      </c>
      <c r="G5" s="105" t="str">
        <f>IFERROR(IF(VLOOKUP($A5,'Annex 2 Designated EHV charges'!$D:$P,12,FALSE)=0,0,VLOOKUP($A5,'Annex 2 Designated EHV charges'!$D:$P,12,FALSE)),"")</f>
        <v/>
      </c>
      <c r="H5" s="105" t="str">
        <f>IFERROR(IF(VLOOKUP($A5,'Annex 2 Designated EHV charges'!$D:$P,13,FALSE)=0,0,VLOOKUP($A5,'Annex 2 Designated EHV charges'!$D:$P,13,FALSE)),"")</f>
        <v/>
      </c>
    </row>
    <row r="6" spans="1:9" x14ac:dyDescent="0.25">
      <c r="A6" s="102" t="str">
        <f t="array" ref="A6">IFERROR(INDEX('Annex 2 Designated EHV charges'!$D$10:$D$170, MATCH(0, IF(('Annex 2 Designated EHV charges'!$D$10:$D$170=""),1, COUNTIF(A$4:$A5, 'Annex 2 Designated EHV charges'!$D$10:$D$170)), 0)),"")</f>
        <v/>
      </c>
      <c r="B6" s="78" t="str">
        <f>IF($A6="","",VLOOKUP($A6,'Annex 2 Designated EHV charges'!$D:$P,2,0))</f>
        <v/>
      </c>
      <c r="C6" s="97" t="str">
        <f>IF($A6="","",VLOOKUP($A6,'Annex 2 Designated EHV charges'!$D:$P,3,0))</f>
        <v/>
      </c>
      <c r="D6" s="98" t="str">
        <f>IF($A6="","",VLOOKUP($A6,'Annex 2 Designated EHV charges'!$D:$P,4,0))</f>
        <v/>
      </c>
      <c r="E6" s="103" t="str">
        <f>IFERROR(IF(VLOOKUP($A6,'Annex 2 Designated EHV charges'!$D:$P,10,FALSE)=0,0,VLOOKUP($A6,'Annex 2 Designated EHV charges'!$D:$P,10,FALSE)),"")</f>
        <v/>
      </c>
      <c r="F6" s="104" t="str">
        <f>IFERROR(IF(VLOOKUP($A6,'Annex 2 Designated EHV charges'!$D:$P,11,FALSE)=0,0,VLOOKUP($A6,'Annex 2 Designated EHV charges'!$D:$P,11,FALSE)),"")</f>
        <v/>
      </c>
      <c r="G6" s="105" t="str">
        <f>IFERROR(IF(VLOOKUP($A6,'Annex 2 Designated EHV charges'!$D:$P,12,FALSE)=0,0,VLOOKUP($A6,'Annex 2 Designated EHV charges'!$D:$P,12,FALSE)),"")</f>
        <v/>
      </c>
      <c r="H6" s="105" t="str">
        <f>IFERROR(IF(VLOOKUP($A6,'Annex 2 Designated EHV charges'!$D:$P,13,FALSE)=0,0,VLOOKUP($A6,'Annex 2 Designated EHV charges'!$D:$P,13,FALSE)),"")</f>
        <v/>
      </c>
    </row>
    <row r="7" spans="1:9" x14ac:dyDescent="0.25">
      <c r="A7" s="102" t="str">
        <f t="array" ref="A7">IFERROR(INDEX('Annex 2 Designated EHV charges'!$D$10:$D$170, MATCH(0, IF(('Annex 2 Designated EHV charges'!$D$10:$D$170=""),1, COUNTIF(A$4:$A6, 'Annex 2 Designated EHV charges'!$D$10:$D$170)), 0)),"")</f>
        <v/>
      </c>
      <c r="B7" s="78" t="str">
        <f>IF($A7="","",VLOOKUP($A7,'Annex 2 Designated EHV charges'!$D:$P,2,0))</f>
        <v/>
      </c>
      <c r="C7" s="97" t="str">
        <f>IF($A7="","",VLOOKUP($A7,'Annex 2 Designated EHV charges'!$D:$P,3,0))</f>
        <v/>
      </c>
      <c r="D7" s="98" t="str">
        <f>IF($A7="","",VLOOKUP($A7,'Annex 2 Designated EHV charges'!$D:$P,4,0))</f>
        <v/>
      </c>
      <c r="E7" s="103" t="str">
        <f>IFERROR(IF(VLOOKUP($A7,'Annex 2 Designated EHV charges'!$D:$P,10,FALSE)=0,0,VLOOKUP($A7,'Annex 2 Designated EHV charges'!$D:$P,10,FALSE)),"")</f>
        <v/>
      </c>
      <c r="F7" s="104" t="str">
        <f>IFERROR(IF(VLOOKUP($A7,'Annex 2 Designated EHV charges'!$D:$P,11,FALSE)=0,0,VLOOKUP($A7,'Annex 2 Designated EHV charges'!$D:$P,11,FALSE)),"")</f>
        <v/>
      </c>
      <c r="G7" s="105" t="str">
        <f>IFERROR(IF(VLOOKUP($A7,'Annex 2 Designated EHV charges'!$D:$P,12,FALSE)=0,0,VLOOKUP($A7,'Annex 2 Designated EHV charges'!$D:$P,12,FALSE)),"")</f>
        <v/>
      </c>
      <c r="H7" s="105" t="str">
        <f>IFERROR(IF(VLOOKUP($A7,'Annex 2 Designated EHV charges'!$D:$P,13,FALSE)=0,0,VLOOKUP($A7,'Annex 2 Designated EHV charges'!$D:$P,13,FALSE)),"")</f>
        <v/>
      </c>
    </row>
    <row r="8" spans="1:9" x14ac:dyDescent="0.25">
      <c r="A8" s="102" t="str">
        <f t="array" ref="A8">IFERROR(INDEX('Annex 2 Designated EHV charges'!$D$10:$D$170, MATCH(0, IF(('Annex 2 Designated EHV charges'!$D$10:$D$170=""),1, COUNTIF(A$4:$A7, 'Annex 2 Designated EHV charges'!$D$10:$D$170)), 0)),"")</f>
        <v/>
      </c>
      <c r="B8" s="78" t="str">
        <f>IF($A8="","",VLOOKUP($A8,'Annex 2 Designated EHV charges'!$D:$P,2,0))</f>
        <v/>
      </c>
      <c r="C8" s="97" t="str">
        <f>IF($A8="","",VLOOKUP($A8,'Annex 2 Designated EHV charges'!$D:$P,3,0))</f>
        <v/>
      </c>
      <c r="D8" s="98" t="str">
        <f>IF($A8="","",VLOOKUP($A8,'Annex 2 Designated EHV charges'!$D:$P,4,0))</f>
        <v/>
      </c>
      <c r="E8" s="103" t="str">
        <f>IFERROR(IF(VLOOKUP($A8,'Annex 2 Designated EHV charges'!$D:$P,10,FALSE)=0,0,VLOOKUP($A8,'Annex 2 Designated EHV charges'!$D:$P,10,FALSE)),"")</f>
        <v/>
      </c>
      <c r="F8" s="104" t="str">
        <f>IFERROR(IF(VLOOKUP($A8,'Annex 2 Designated EHV charges'!$D:$P,11,FALSE)=0,0,VLOOKUP($A8,'Annex 2 Designated EHV charges'!$D:$P,11,FALSE)),"")</f>
        <v/>
      </c>
      <c r="G8" s="105" t="str">
        <f>IFERROR(IF(VLOOKUP($A8,'Annex 2 Designated EHV charges'!$D:$P,12,FALSE)=0,0,VLOOKUP($A8,'Annex 2 Designated EHV charges'!$D:$P,12,FALSE)),"")</f>
        <v/>
      </c>
      <c r="H8" s="105" t="str">
        <f>IFERROR(IF(VLOOKUP($A8,'Annex 2 Designated EHV charges'!$D:$P,13,FALSE)=0,0,VLOOKUP($A8,'Annex 2 Designated EHV charges'!$D:$P,13,FALSE)),"")</f>
        <v/>
      </c>
    </row>
    <row r="9" spans="1:9" x14ac:dyDescent="0.25">
      <c r="A9" s="102" t="str">
        <f t="array" ref="A9">IFERROR(INDEX('Annex 2 Designated EHV charges'!$D$10:$D$170, MATCH(0, IF(('Annex 2 Designated EHV charges'!$D$10:$D$170=""),1, COUNTIF(A$4:$A8, 'Annex 2 Designated EHV charges'!$D$10:$D$170)), 0)),"")</f>
        <v/>
      </c>
      <c r="B9" s="78" t="str">
        <f>IF($A9="","",VLOOKUP($A9,'Annex 2 Designated EHV charges'!$D:$P,2,0))</f>
        <v/>
      </c>
      <c r="C9" s="97" t="str">
        <f>IF($A9="","",VLOOKUP($A9,'Annex 2 Designated EHV charges'!$D:$P,3,0))</f>
        <v/>
      </c>
      <c r="D9" s="98" t="str">
        <f>IF($A9="","",VLOOKUP($A9,'Annex 2 Designated EHV charges'!$D:$P,4,0))</f>
        <v/>
      </c>
      <c r="E9" s="103" t="str">
        <f>IFERROR(IF(VLOOKUP($A9,'Annex 2 Designated EHV charges'!$D:$P,10,FALSE)=0,0,VLOOKUP($A9,'Annex 2 Designated EHV charges'!$D:$P,10,FALSE)),"")</f>
        <v/>
      </c>
      <c r="F9" s="104" t="str">
        <f>IFERROR(IF(VLOOKUP($A9,'Annex 2 Designated EHV charges'!$D:$P,11,FALSE)=0,0,VLOOKUP($A9,'Annex 2 Designated EHV charges'!$D:$P,11,FALSE)),"")</f>
        <v/>
      </c>
      <c r="G9" s="105" t="str">
        <f>IFERROR(IF(VLOOKUP($A9,'Annex 2 Designated EHV charges'!$D:$P,12,FALSE)=0,0,VLOOKUP($A9,'Annex 2 Designated EHV charges'!$D:$P,12,FALSE)),"")</f>
        <v/>
      </c>
      <c r="H9" s="105" t="str">
        <f>IFERROR(IF(VLOOKUP($A9,'Annex 2 Designated EHV charges'!$D:$P,13,FALSE)=0,0,VLOOKUP($A9,'Annex 2 Designated EHV charges'!$D:$P,13,FALSE)),"")</f>
        <v/>
      </c>
    </row>
    <row r="10" spans="1:9" x14ac:dyDescent="0.25">
      <c r="A10" s="102" t="str">
        <f t="array" ref="A10">IFERROR(INDEX('Annex 2 Designated EHV charges'!$D$10:$D$170, MATCH(0, IF(('Annex 2 Designated EHV charges'!$D$10:$D$170=""),1, COUNTIF(A$4:$A9, 'Annex 2 Designated EHV charges'!$D$10:$D$170)), 0)),"")</f>
        <v/>
      </c>
      <c r="B10" s="78" t="str">
        <f>IF($A10="","",VLOOKUP($A10,'Annex 2 Designated EHV charges'!$D:$P,2,0))</f>
        <v/>
      </c>
      <c r="C10" s="97" t="str">
        <f>IF($A10="","",VLOOKUP($A10,'Annex 2 Designated EHV charges'!$D:$P,3,0))</f>
        <v/>
      </c>
      <c r="D10" s="98" t="str">
        <f>IF($A10="","",VLOOKUP($A10,'Annex 2 Designated EHV charges'!$D:$P,4,0))</f>
        <v/>
      </c>
      <c r="E10" s="103" t="str">
        <f>IFERROR(IF(VLOOKUP($A10,'Annex 2 Designated EHV charges'!$D:$P,10,FALSE)=0,0,VLOOKUP($A10,'Annex 2 Designated EHV charges'!$D:$P,10,FALSE)),"")</f>
        <v/>
      </c>
      <c r="F10" s="104" t="str">
        <f>IFERROR(IF(VLOOKUP($A10,'Annex 2 Designated EHV charges'!$D:$P,11,FALSE)=0,0,VLOOKUP($A10,'Annex 2 Designated EHV charges'!$D:$P,11,FALSE)),"")</f>
        <v/>
      </c>
      <c r="G10" s="105" t="str">
        <f>IFERROR(IF(VLOOKUP($A10,'Annex 2 Designated EHV charges'!$D:$P,12,FALSE)=0,0,VLOOKUP($A10,'Annex 2 Designated EHV charges'!$D:$P,12,FALSE)),"")</f>
        <v/>
      </c>
      <c r="H10" s="105" t="str">
        <f>IFERROR(IF(VLOOKUP($A10,'Annex 2 Designated EHV charges'!$D:$P,13,FALSE)=0,0,VLOOKUP($A10,'Annex 2 Designated EHV charges'!$D:$P,13,FALSE)),"")</f>
        <v/>
      </c>
    </row>
    <row r="11" spans="1:9" x14ac:dyDescent="0.25">
      <c r="A11" s="102" t="str">
        <f t="array" ref="A11">IFERROR(INDEX('Annex 2 Designated EHV charges'!$D$10:$D$170, MATCH(0, IF(('Annex 2 Designated EHV charges'!$D$10:$D$170=""),1, COUNTIF(A$4:$A10, 'Annex 2 Designated EHV charges'!$D$10:$D$170)), 0)),"")</f>
        <v/>
      </c>
      <c r="B11" s="78" t="str">
        <f>IF($A11="","",VLOOKUP($A11,'Annex 2 Designated EHV charges'!$D:$P,2,0))</f>
        <v/>
      </c>
      <c r="C11" s="97" t="str">
        <f>IF($A11="","",VLOOKUP($A11,'Annex 2 Designated EHV charges'!$D:$P,3,0))</f>
        <v/>
      </c>
      <c r="D11" s="98" t="str">
        <f>IF($A11="","",VLOOKUP($A11,'Annex 2 Designated EHV charges'!$D:$P,4,0))</f>
        <v/>
      </c>
      <c r="E11" s="103" t="str">
        <f>IFERROR(IF(VLOOKUP($A11,'Annex 2 Designated EHV charges'!$D:$P,10,FALSE)=0,0,VLOOKUP($A11,'Annex 2 Designated EHV charges'!$D:$P,10,FALSE)),"")</f>
        <v/>
      </c>
      <c r="F11" s="104" t="str">
        <f>IFERROR(IF(VLOOKUP($A11,'Annex 2 Designated EHV charges'!$D:$P,11,FALSE)=0,0,VLOOKUP($A11,'Annex 2 Designated EHV charges'!$D:$P,11,FALSE)),"")</f>
        <v/>
      </c>
      <c r="G11" s="105" t="str">
        <f>IFERROR(IF(VLOOKUP($A11,'Annex 2 Designated EHV charges'!$D:$P,12,FALSE)=0,0,VLOOKUP($A11,'Annex 2 Designated EHV charges'!$D:$P,12,FALSE)),"")</f>
        <v/>
      </c>
      <c r="H11" s="105" t="str">
        <f>IFERROR(IF(VLOOKUP($A11,'Annex 2 Designated EHV charges'!$D:$P,13,FALSE)=0,0,VLOOKUP($A11,'Annex 2 Designated EHV charges'!$D:$P,13,FALSE)),"")</f>
        <v/>
      </c>
    </row>
    <row r="12" spans="1:9" x14ac:dyDescent="0.25">
      <c r="A12" s="102" t="str">
        <f t="array" ref="A12">IFERROR(INDEX('Annex 2 Designated EHV charges'!$D$10:$D$170, MATCH(0, IF(('Annex 2 Designated EHV charges'!$D$10:$D$170=""),1, COUNTIF(A$4:$A11, 'Annex 2 Designated EHV charges'!$D$10:$D$170)), 0)),"")</f>
        <v/>
      </c>
      <c r="B12" s="78" t="str">
        <f>IF($A12="","",VLOOKUP($A12,'Annex 2 Designated EHV charges'!$D:$P,2,0))</f>
        <v/>
      </c>
      <c r="C12" s="97" t="str">
        <f>IF($A12="","",VLOOKUP($A12,'Annex 2 Designated EHV charges'!$D:$P,3,0))</f>
        <v/>
      </c>
      <c r="D12" s="98" t="str">
        <f>IF($A12="","",VLOOKUP($A12,'Annex 2 Designated EHV charges'!$D:$P,4,0))</f>
        <v/>
      </c>
      <c r="E12" s="103" t="str">
        <f>IFERROR(IF(VLOOKUP($A12,'Annex 2 Designated EHV charges'!$D:$P,10,FALSE)=0,0,VLOOKUP($A12,'Annex 2 Designated EHV charges'!$D:$P,10,FALSE)),"")</f>
        <v/>
      </c>
      <c r="F12" s="104" t="str">
        <f>IFERROR(IF(VLOOKUP($A12,'Annex 2 Designated EHV charges'!$D:$P,11,FALSE)=0,0,VLOOKUP($A12,'Annex 2 Designated EHV charges'!$D:$P,11,FALSE)),"")</f>
        <v/>
      </c>
      <c r="G12" s="105" t="str">
        <f>IFERROR(IF(VLOOKUP($A12,'Annex 2 Designated EHV charges'!$D:$P,12,FALSE)=0,0,VLOOKUP($A12,'Annex 2 Designated EHV charges'!$D:$P,12,FALSE)),"")</f>
        <v/>
      </c>
      <c r="H12" s="105" t="str">
        <f>IFERROR(IF(VLOOKUP($A12,'Annex 2 Designated EHV charges'!$D:$P,13,FALSE)=0,0,VLOOKUP($A12,'Annex 2 Designated EHV charges'!$D:$P,13,FALSE)),"")</f>
        <v/>
      </c>
    </row>
    <row r="13" spans="1:9" x14ac:dyDescent="0.25">
      <c r="A13" s="102" t="str">
        <f t="array" ref="A13">IFERROR(INDEX('Annex 2 Designated EHV charges'!$D$10:$D$170, MATCH(0, IF(('Annex 2 Designated EHV charges'!$D$10:$D$170=""),1, COUNTIF(A$4:$A12, 'Annex 2 Designated EHV charges'!$D$10:$D$170)), 0)),"")</f>
        <v/>
      </c>
      <c r="B13" s="78" t="str">
        <f>IF($A13="","",VLOOKUP($A13,'Annex 2 Designated EHV charges'!$D:$P,2,0))</f>
        <v/>
      </c>
      <c r="C13" s="97" t="str">
        <f>IF($A13="","",VLOOKUP($A13,'Annex 2 Designated EHV charges'!$D:$P,3,0))</f>
        <v/>
      </c>
      <c r="D13" s="98" t="str">
        <f>IF($A13="","",VLOOKUP($A13,'Annex 2 Designated EHV charges'!$D:$P,4,0))</f>
        <v/>
      </c>
      <c r="E13" s="103" t="str">
        <f>IFERROR(IF(VLOOKUP($A13,'Annex 2 Designated EHV charges'!$D:$P,10,FALSE)=0,0,VLOOKUP($A13,'Annex 2 Designated EHV charges'!$D:$P,10,FALSE)),"")</f>
        <v/>
      </c>
      <c r="F13" s="104" t="str">
        <f>IFERROR(IF(VLOOKUP($A13,'Annex 2 Designated EHV charges'!$D:$P,11,FALSE)=0,0,VLOOKUP($A13,'Annex 2 Designated EHV charges'!$D:$P,11,FALSE)),"")</f>
        <v/>
      </c>
      <c r="G13" s="105" t="str">
        <f>IFERROR(IF(VLOOKUP($A13,'Annex 2 Designated EHV charges'!$D:$P,12,FALSE)=0,0,VLOOKUP($A13,'Annex 2 Designated EHV charges'!$D:$P,12,FALSE)),"")</f>
        <v/>
      </c>
      <c r="H13" s="105" t="str">
        <f>IFERROR(IF(VLOOKUP($A13,'Annex 2 Designated EHV charges'!$D:$P,13,FALSE)=0,0,VLOOKUP($A13,'Annex 2 Designated EHV charges'!$D:$P,13,FALSE)),"")</f>
        <v/>
      </c>
    </row>
    <row r="14" spans="1:9" x14ac:dyDescent="0.25">
      <c r="A14" s="102" t="str">
        <f t="array" ref="A14">IFERROR(INDEX('Annex 2 Designated EHV charges'!$D$10:$D$170, MATCH(0, IF(('Annex 2 Designated EHV charges'!$D$10:$D$170=""),1, COUNTIF(A$4:$A13, 'Annex 2 Designated EHV charges'!$D$10:$D$170)), 0)),"")</f>
        <v/>
      </c>
      <c r="B14" s="78" t="str">
        <f>IF($A14="","",VLOOKUP($A14,'Annex 2 Designated EHV charges'!$D:$P,2,0))</f>
        <v/>
      </c>
      <c r="C14" s="97" t="str">
        <f>IF($A14="","",VLOOKUP($A14,'Annex 2 Designated EHV charges'!$D:$P,3,0))</f>
        <v/>
      </c>
      <c r="D14" s="98" t="str">
        <f>IF($A14="","",VLOOKUP($A14,'Annex 2 Designated EHV charges'!$D:$P,4,0))</f>
        <v/>
      </c>
      <c r="E14" s="103" t="str">
        <f>IFERROR(IF(VLOOKUP($A14,'Annex 2 Designated EHV charges'!$D:$P,10,FALSE)=0,0,VLOOKUP($A14,'Annex 2 Designated EHV charges'!$D:$P,10,FALSE)),"")</f>
        <v/>
      </c>
      <c r="F14" s="104" t="str">
        <f>IFERROR(IF(VLOOKUP($A14,'Annex 2 Designated EHV charges'!$D:$P,11,FALSE)=0,0,VLOOKUP($A14,'Annex 2 Designated EHV charges'!$D:$P,11,FALSE)),"")</f>
        <v/>
      </c>
      <c r="G14" s="105" t="str">
        <f>IFERROR(IF(VLOOKUP($A14,'Annex 2 Designated EHV charges'!$D:$P,12,FALSE)=0,0,VLOOKUP($A14,'Annex 2 Designated EHV charges'!$D:$P,12,FALSE)),"")</f>
        <v/>
      </c>
      <c r="H14" s="105" t="str">
        <f>IFERROR(IF(VLOOKUP($A14,'Annex 2 Designated EHV charges'!$D:$P,13,FALSE)=0,0,VLOOKUP($A14,'Annex 2 Designated EHV charges'!$D:$P,13,FALSE)),"")</f>
        <v/>
      </c>
    </row>
    <row r="15" spans="1:9" x14ac:dyDescent="0.25">
      <c r="A15" s="102" t="str">
        <f t="array" ref="A15">IFERROR(INDEX('Annex 2 Designated EHV charges'!$D$10:$D$170, MATCH(0, IF(('Annex 2 Designated EHV charges'!$D$10:$D$170=""),1, COUNTIF(A$4:$A14, 'Annex 2 Designated EHV charges'!$D$10:$D$170)), 0)),"")</f>
        <v/>
      </c>
      <c r="B15" s="78" t="str">
        <f>IF($A15="","",VLOOKUP($A15,'Annex 2 Designated EHV charges'!$D:$P,2,0))</f>
        <v/>
      </c>
      <c r="C15" s="97" t="str">
        <f>IF($A15="","",VLOOKUP($A15,'Annex 2 Designated EHV charges'!$D:$P,3,0))</f>
        <v/>
      </c>
      <c r="D15" s="98" t="str">
        <f>IF($A15="","",VLOOKUP($A15,'Annex 2 Designated EHV charges'!$D:$P,4,0))</f>
        <v/>
      </c>
      <c r="E15" s="103" t="str">
        <f>IFERROR(IF(VLOOKUP($A15,'Annex 2 Designated EHV charges'!$D:$P,10,FALSE)=0,0,VLOOKUP($A15,'Annex 2 Designated EHV charges'!$D:$P,10,FALSE)),"")</f>
        <v/>
      </c>
      <c r="F15" s="104" t="str">
        <f>IFERROR(IF(VLOOKUP($A15,'Annex 2 Designated EHV charges'!$D:$P,11,FALSE)=0,0,VLOOKUP($A15,'Annex 2 Designated EHV charges'!$D:$P,11,FALSE)),"")</f>
        <v/>
      </c>
      <c r="G15" s="105" t="str">
        <f>IFERROR(IF(VLOOKUP($A15,'Annex 2 Designated EHV charges'!$D:$P,12,FALSE)=0,0,VLOOKUP($A15,'Annex 2 Designated EHV charges'!$D:$P,12,FALSE)),"")</f>
        <v/>
      </c>
      <c r="H15" s="105" t="str">
        <f>IFERROR(IF(VLOOKUP($A15,'Annex 2 Designated EHV charges'!$D:$P,13,FALSE)=0,0,VLOOKUP($A15,'Annex 2 Designated EHV charges'!$D:$P,13,FALSE)),"")</f>
        <v/>
      </c>
    </row>
    <row r="16" spans="1:9" x14ac:dyDescent="0.25">
      <c r="A16" s="102" t="str">
        <f t="array" ref="A16">IFERROR(INDEX('Annex 2 Designated EHV charges'!$D$10:$D$170, MATCH(0, IF(('Annex 2 Designated EHV charges'!$D$10:$D$170=""),1, COUNTIF(A$4:$A15, 'Annex 2 Designated EHV charges'!$D$10:$D$170)), 0)),"")</f>
        <v/>
      </c>
      <c r="B16" s="78" t="str">
        <f>IF($A16="","",VLOOKUP($A16,'Annex 2 Designated EHV charges'!$D:$P,2,0))</f>
        <v/>
      </c>
      <c r="C16" s="97" t="str">
        <f>IF($A16="","",VLOOKUP($A16,'Annex 2 Designated EHV charges'!$D:$P,3,0))</f>
        <v/>
      </c>
      <c r="D16" s="98" t="str">
        <f>IF($A16="","",VLOOKUP($A16,'Annex 2 Designated EHV charges'!$D:$P,4,0))</f>
        <v/>
      </c>
      <c r="E16" s="103" t="str">
        <f>IFERROR(IF(VLOOKUP($A16,'Annex 2 Designated EHV charges'!$D:$P,10,FALSE)=0,0,VLOOKUP($A16,'Annex 2 Designated EHV charges'!$D:$P,10,FALSE)),"")</f>
        <v/>
      </c>
      <c r="F16" s="104" t="str">
        <f>IFERROR(IF(VLOOKUP($A16,'Annex 2 Designated EHV charges'!$D:$P,11,FALSE)=0,0,VLOOKUP($A16,'Annex 2 Designated EHV charges'!$D:$P,11,FALSE)),"")</f>
        <v/>
      </c>
      <c r="G16" s="105" t="str">
        <f>IFERROR(IF(VLOOKUP($A16,'Annex 2 Designated EHV charges'!$D:$P,12,FALSE)=0,0,VLOOKUP($A16,'Annex 2 Designated EHV charges'!$D:$P,12,FALSE)),"")</f>
        <v/>
      </c>
      <c r="H16" s="105" t="str">
        <f>IFERROR(IF(VLOOKUP($A16,'Annex 2 Designated EHV charges'!$D:$P,13,FALSE)=0,0,VLOOKUP($A16,'Annex 2 Designated EHV charges'!$D:$P,13,FALSE)),"")</f>
        <v/>
      </c>
    </row>
    <row r="17" spans="1:8" x14ac:dyDescent="0.25">
      <c r="A17" s="102" t="str">
        <f t="array" ref="A17">IFERROR(INDEX('Annex 2 Designated EHV charges'!$D$10:$D$170, MATCH(0, IF(('Annex 2 Designated EHV charges'!$D$10:$D$170=""),1, COUNTIF(A$4:$A16, 'Annex 2 Designated EHV charges'!$D$10:$D$170)), 0)),"")</f>
        <v/>
      </c>
      <c r="B17" s="78" t="str">
        <f>IF($A17="","",VLOOKUP($A17,'Annex 2 Designated EHV charges'!$D:$P,2,0))</f>
        <v/>
      </c>
      <c r="C17" s="97" t="str">
        <f>IF($A17="","",VLOOKUP($A17,'Annex 2 Designated EHV charges'!$D:$P,3,0))</f>
        <v/>
      </c>
      <c r="D17" s="98" t="str">
        <f>IF($A17="","",VLOOKUP($A17,'Annex 2 Designated EHV charges'!$D:$P,4,0))</f>
        <v/>
      </c>
      <c r="E17" s="103" t="str">
        <f>IFERROR(IF(VLOOKUP($A17,'Annex 2 Designated EHV charges'!$D:$P,10,FALSE)=0,0,VLOOKUP($A17,'Annex 2 Designated EHV charges'!$D:$P,10,FALSE)),"")</f>
        <v/>
      </c>
      <c r="F17" s="104" t="str">
        <f>IFERROR(IF(VLOOKUP($A17,'Annex 2 Designated EHV charges'!$D:$P,11,FALSE)=0,0,VLOOKUP($A17,'Annex 2 Designated EHV charges'!$D:$P,11,FALSE)),"")</f>
        <v/>
      </c>
      <c r="G17" s="105" t="str">
        <f>IFERROR(IF(VLOOKUP($A17,'Annex 2 Designated EHV charges'!$D:$P,12,FALSE)=0,0,VLOOKUP($A17,'Annex 2 Designated EHV charges'!$D:$P,12,FALSE)),"")</f>
        <v/>
      </c>
      <c r="H17" s="105" t="str">
        <f>IFERROR(IF(VLOOKUP($A17,'Annex 2 Designated EHV charges'!$D:$P,13,FALSE)=0,0,VLOOKUP($A17,'Annex 2 Designated EHV charges'!$D:$P,13,FALSE)),"")</f>
        <v/>
      </c>
    </row>
    <row r="18" spans="1:8" x14ac:dyDescent="0.25">
      <c r="A18" s="102" t="str">
        <f t="array" ref="A18">IFERROR(INDEX('Annex 2 Designated EHV charges'!$D$10:$D$170, MATCH(0, IF(('Annex 2 Designated EHV charges'!$D$10:$D$170=""),1, COUNTIF(A$4:$A17, 'Annex 2 Designated EHV charges'!$D$10:$D$170)), 0)),"")</f>
        <v/>
      </c>
      <c r="B18" s="78" t="str">
        <f>IF($A18="","",VLOOKUP($A18,'Annex 2 Designated EHV charges'!$D:$P,2,0))</f>
        <v/>
      </c>
      <c r="C18" s="97" t="str">
        <f>IF($A18="","",VLOOKUP($A18,'Annex 2 Designated EHV charges'!$D:$P,3,0))</f>
        <v/>
      </c>
      <c r="D18" s="98" t="str">
        <f>IF($A18="","",VLOOKUP($A18,'Annex 2 Designated EHV charges'!$D:$P,4,0))</f>
        <v/>
      </c>
      <c r="E18" s="103" t="str">
        <f>IFERROR(IF(VLOOKUP($A18,'Annex 2 Designated EHV charges'!$D:$P,10,FALSE)=0,0,VLOOKUP($A18,'Annex 2 Designated EHV charges'!$D:$P,10,FALSE)),"")</f>
        <v/>
      </c>
      <c r="F18" s="104" t="str">
        <f>IFERROR(IF(VLOOKUP($A18,'Annex 2 Designated EHV charges'!$D:$P,11,FALSE)=0,0,VLOOKUP($A18,'Annex 2 Designated EHV charges'!$D:$P,11,FALSE)),"")</f>
        <v/>
      </c>
      <c r="G18" s="105" t="str">
        <f>IFERROR(IF(VLOOKUP($A18,'Annex 2 Designated EHV charges'!$D:$P,12,FALSE)=0,0,VLOOKUP($A18,'Annex 2 Designated EHV charges'!$D:$P,12,FALSE)),"")</f>
        <v/>
      </c>
      <c r="H18" s="105" t="str">
        <f>IFERROR(IF(VLOOKUP($A18,'Annex 2 Designated EHV charges'!$D:$P,13,FALSE)=0,0,VLOOKUP($A18,'Annex 2 Designated EHV charges'!$D:$P,13,FALSE)),"")</f>
        <v/>
      </c>
    </row>
    <row r="19" spans="1:8" x14ac:dyDescent="0.25">
      <c r="A19" s="102" t="str">
        <f t="array" ref="A19">IFERROR(INDEX('Annex 2 Designated EHV charges'!$D$10:$D$170, MATCH(0, IF(('Annex 2 Designated EHV charges'!$D$10:$D$170=""),1, COUNTIF(A$4:$A18, 'Annex 2 Designated EHV charges'!$D$10:$D$170)), 0)),"")</f>
        <v/>
      </c>
      <c r="B19" s="78" t="str">
        <f>IF($A19="","",VLOOKUP($A19,'Annex 2 Designated EHV charges'!$D:$P,2,0))</f>
        <v/>
      </c>
      <c r="C19" s="97" t="str">
        <f>IF($A19="","",VLOOKUP($A19,'Annex 2 Designated EHV charges'!$D:$P,3,0))</f>
        <v/>
      </c>
      <c r="D19" s="98" t="str">
        <f>IF($A19="","",VLOOKUP($A19,'Annex 2 Designated EHV charges'!$D:$P,4,0))</f>
        <v/>
      </c>
      <c r="E19" s="103" t="str">
        <f>IFERROR(IF(VLOOKUP($A19,'Annex 2 Designated EHV charges'!$D:$P,10,FALSE)=0,0,VLOOKUP($A19,'Annex 2 Designated EHV charges'!$D:$P,10,FALSE)),"")</f>
        <v/>
      </c>
      <c r="F19" s="104" t="str">
        <f>IFERROR(IF(VLOOKUP($A19,'Annex 2 Designated EHV charges'!$D:$P,11,FALSE)=0,0,VLOOKUP($A19,'Annex 2 Designated EHV charges'!$D:$P,11,FALSE)),"")</f>
        <v/>
      </c>
      <c r="G19" s="105" t="str">
        <f>IFERROR(IF(VLOOKUP($A19,'Annex 2 Designated EHV charges'!$D:$P,12,FALSE)=0,0,VLOOKUP($A19,'Annex 2 Designated EHV charges'!$D:$P,12,FALSE)),"")</f>
        <v/>
      </c>
      <c r="H19" s="105" t="str">
        <f>IFERROR(IF(VLOOKUP($A19,'Annex 2 Designated EHV charges'!$D:$P,13,FALSE)=0,0,VLOOKUP($A19,'Annex 2 Designated EHV charges'!$D:$P,13,FALSE)),"")</f>
        <v/>
      </c>
    </row>
    <row r="20" spans="1:8" x14ac:dyDescent="0.25">
      <c r="A20" s="102" t="str">
        <f t="array" ref="A20">IFERROR(INDEX('Annex 2 Designated EHV charges'!$D$10:$D$170, MATCH(0, IF(('Annex 2 Designated EHV charges'!$D$10:$D$170=""),1, COUNTIF(A$4:$A19, 'Annex 2 Designated EHV charges'!$D$10:$D$170)), 0)),"")</f>
        <v/>
      </c>
      <c r="B20" s="78" t="str">
        <f>IF($A20="","",VLOOKUP($A20,'Annex 2 Designated EHV charges'!$D:$P,2,0))</f>
        <v/>
      </c>
      <c r="C20" s="97" t="str">
        <f>IF($A20="","",VLOOKUP($A20,'Annex 2 Designated EHV charges'!$D:$P,3,0))</f>
        <v/>
      </c>
      <c r="D20" s="98" t="str">
        <f>IF($A20="","",VLOOKUP($A20,'Annex 2 Designated EHV charges'!$D:$P,4,0))</f>
        <v/>
      </c>
      <c r="E20" s="103" t="str">
        <f>IFERROR(IF(VLOOKUP($A20,'Annex 2 Designated EHV charges'!$D:$P,10,FALSE)=0,0,VLOOKUP($A20,'Annex 2 Designated EHV charges'!$D:$P,10,FALSE)),"")</f>
        <v/>
      </c>
      <c r="F20" s="104" t="str">
        <f>IFERROR(IF(VLOOKUP($A20,'Annex 2 Designated EHV charges'!$D:$P,11,FALSE)=0,0,VLOOKUP($A20,'Annex 2 Designated EHV charges'!$D:$P,11,FALSE)),"")</f>
        <v/>
      </c>
      <c r="G20" s="105" t="str">
        <f>IFERROR(IF(VLOOKUP($A20,'Annex 2 Designated EHV charges'!$D:$P,12,FALSE)=0,0,VLOOKUP($A20,'Annex 2 Designated EHV charges'!$D:$P,12,FALSE)),"")</f>
        <v/>
      </c>
      <c r="H20" s="105" t="str">
        <f>IFERROR(IF(VLOOKUP($A20,'Annex 2 Designated EHV charges'!$D:$P,13,FALSE)=0,0,VLOOKUP($A20,'Annex 2 Designated EHV charges'!$D:$P,13,FALSE)),"")</f>
        <v/>
      </c>
    </row>
    <row r="21" spans="1:8" x14ac:dyDescent="0.25">
      <c r="A21" s="102" t="str">
        <f t="array" ref="A21">IFERROR(INDEX('Annex 2 Designated EHV charges'!$D$10:$D$170, MATCH(0, IF(('Annex 2 Designated EHV charges'!$D$10:$D$170=""),1, COUNTIF(A$4:$A20, 'Annex 2 Designated EHV charges'!$D$10:$D$170)), 0)),"")</f>
        <v/>
      </c>
      <c r="B21" s="78" t="str">
        <f>IF($A21="","",VLOOKUP($A21,'Annex 2 Designated EHV charges'!$D:$P,2,0))</f>
        <v/>
      </c>
      <c r="C21" s="97" t="str">
        <f>IF($A21="","",VLOOKUP($A21,'Annex 2 Designated EHV charges'!$D:$P,3,0))</f>
        <v/>
      </c>
      <c r="D21" s="98" t="str">
        <f>IF($A21="","",VLOOKUP($A21,'Annex 2 Designated EHV charges'!$D:$P,4,0))</f>
        <v/>
      </c>
      <c r="E21" s="103" t="str">
        <f>IFERROR(IF(VLOOKUP($A21,'Annex 2 Designated EHV charges'!$D:$P,10,FALSE)=0,0,VLOOKUP($A21,'Annex 2 Designated EHV charges'!$D:$P,10,FALSE)),"")</f>
        <v/>
      </c>
      <c r="F21" s="104" t="str">
        <f>IFERROR(IF(VLOOKUP($A21,'Annex 2 Designated EHV charges'!$D:$P,11,FALSE)=0,0,VLOOKUP($A21,'Annex 2 Designated EHV charges'!$D:$P,11,FALSE)),"")</f>
        <v/>
      </c>
      <c r="G21" s="105" t="str">
        <f>IFERROR(IF(VLOOKUP($A21,'Annex 2 Designated EHV charges'!$D:$P,12,FALSE)=0,0,VLOOKUP($A21,'Annex 2 Designated EHV charges'!$D:$P,12,FALSE)),"")</f>
        <v/>
      </c>
      <c r="H21" s="105" t="str">
        <f>IFERROR(IF(VLOOKUP($A21,'Annex 2 Designated EHV charges'!$D:$P,13,FALSE)=0,0,VLOOKUP($A21,'Annex 2 Designated EHV charges'!$D:$P,13,FALSE)),"")</f>
        <v/>
      </c>
    </row>
    <row r="22" spans="1:8" x14ac:dyDescent="0.25">
      <c r="A22" s="102" t="str">
        <f t="array" ref="A22">IFERROR(INDEX('Annex 2 Designated EHV charges'!$D$10:$D$170, MATCH(0, IF(('Annex 2 Designated EHV charges'!$D$10:$D$170=""),1, COUNTIF(A$4:$A21, 'Annex 2 Designated EHV charges'!$D$10:$D$170)), 0)),"")</f>
        <v/>
      </c>
      <c r="B22" s="78" t="str">
        <f>IF($A22="","",VLOOKUP($A22,'Annex 2 Designated EHV charges'!$D:$P,2,0))</f>
        <v/>
      </c>
      <c r="C22" s="97" t="str">
        <f>IF($A22="","",VLOOKUP($A22,'Annex 2 Designated EHV charges'!$D:$P,3,0))</f>
        <v/>
      </c>
      <c r="D22" s="98" t="str">
        <f>IF($A22="","",VLOOKUP($A22,'Annex 2 Designated EHV charges'!$D:$P,4,0))</f>
        <v/>
      </c>
      <c r="E22" s="103" t="str">
        <f>IFERROR(IF(VLOOKUP($A22,'Annex 2 Designated EHV charges'!$D:$P,10,FALSE)=0,0,VLOOKUP($A22,'Annex 2 Designated EHV charges'!$D:$P,10,FALSE)),"")</f>
        <v/>
      </c>
      <c r="F22" s="104" t="str">
        <f>IFERROR(IF(VLOOKUP($A22,'Annex 2 Designated EHV charges'!$D:$P,11,FALSE)=0,0,VLOOKUP($A22,'Annex 2 Designated EHV charges'!$D:$P,11,FALSE)),"")</f>
        <v/>
      </c>
      <c r="G22" s="105" t="str">
        <f>IFERROR(IF(VLOOKUP($A22,'Annex 2 Designated EHV charges'!$D:$P,12,FALSE)=0,0,VLOOKUP($A22,'Annex 2 Designated EHV charges'!$D:$P,12,FALSE)),"")</f>
        <v/>
      </c>
      <c r="H22" s="105" t="str">
        <f>IFERROR(IF(VLOOKUP($A22,'Annex 2 Designated EHV charges'!$D:$P,13,FALSE)=0,0,VLOOKUP($A22,'Annex 2 Designated EHV charges'!$D:$P,13,FALSE)),"")</f>
        <v/>
      </c>
    </row>
    <row r="23" spans="1:8" x14ac:dyDescent="0.25">
      <c r="A23" s="102" t="str">
        <f t="array" ref="A23">IFERROR(INDEX('Annex 2 Designated EHV charges'!$D$10:$D$170, MATCH(0, IF(('Annex 2 Designated EHV charges'!$D$10:$D$170=""),1, COUNTIF(A$4:$A22, 'Annex 2 Designated EHV charges'!$D$10:$D$170)), 0)),"")</f>
        <v/>
      </c>
      <c r="B23" s="78" t="str">
        <f>IF($A23="","",VLOOKUP($A23,'Annex 2 Designated EHV charges'!$D:$P,2,0))</f>
        <v/>
      </c>
      <c r="C23" s="97" t="str">
        <f>IF($A23="","",VLOOKUP($A23,'Annex 2 Designated EHV charges'!$D:$P,3,0))</f>
        <v/>
      </c>
      <c r="D23" s="98" t="str">
        <f>IF($A23="","",VLOOKUP($A23,'Annex 2 Designated EHV charges'!$D:$P,4,0))</f>
        <v/>
      </c>
      <c r="E23" s="103" t="str">
        <f>IFERROR(IF(VLOOKUP($A23,'Annex 2 Designated EHV charges'!$D:$P,10,FALSE)=0,0,VLOOKUP($A23,'Annex 2 Designated EHV charges'!$D:$P,10,FALSE)),"")</f>
        <v/>
      </c>
      <c r="F23" s="104" t="str">
        <f>IFERROR(IF(VLOOKUP($A23,'Annex 2 Designated EHV charges'!$D:$P,11,FALSE)=0,0,VLOOKUP($A23,'Annex 2 Designated EHV charges'!$D:$P,11,FALSE)),"")</f>
        <v/>
      </c>
      <c r="G23" s="105" t="str">
        <f>IFERROR(IF(VLOOKUP($A23,'Annex 2 Designated EHV charges'!$D:$P,12,FALSE)=0,0,VLOOKUP($A23,'Annex 2 Designated EHV charges'!$D:$P,12,FALSE)),"")</f>
        <v/>
      </c>
      <c r="H23" s="105" t="str">
        <f>IFERROR(IF(VLOOKUP($A23,'Annex 2 Designated EHV charges'!$D:$P,13,FALSE)=0,0,VLOOKUP($A23,'Annex 2 Designated EHV charges'!$D:$P,13,FALSE)),"")</f>
        <v/>
      </c>
    </row>
    <row r="24" spans="1:8" x14ac:dyDescent="0.25">
      <c r="A24" s="102" t="str">
        <f t="array" ref="A24">IFERROR(INDEX('Annex 2 Designated EHV charges'!$D$10:$D$170, MATCH(0, IF(('Annex 2 Designated EHV charges'!$D$10:$D$170=""),1, COUNTIF(A$4:$A23, 'Annex 2 Designated EHV charges'!$D$10:$D$170)), 0)),"")</f>
        <v/>
      </c>
      <c r="B24" s="78" t="str">
        <f>IF($A24="","",VLOOKUP($A24,'Annex 2 Designated EHV charges'!$D:$P,2,0))</f>
        <v/>
      </c>
      <c r="C24" s="97" t="str">
        <f>IF($A24="","",VLOOKUP($A24,'Annex 2 Designated EHV charges'!$D:$P,3,0))</f>
        <v/>
      </c>
      <c r="D24" s="98" t="str">
        <f>IF($A24="","",VLOOKUP($A24,'Annex 2 Designated EHV charges'!$D:$P,4,0))</f>
        <v/>
      </c>
      <c r="E24" s="103" t="str">
        <f>IFERROR(IF(VLOOKUP($A24,'Annex 2 Designated EHV charges'!$D:$P,10,FALSE)=0,0,VLOOKUP($A24,'Annex 2 Designated EHV charges'!$D:$P,10,FALSE)),"")</f>
        <v/>
      </c>
      <c r="F24" s="104" t="str">
        <f>IFERROR(IF(VLOOKUP($A24,'Annex 2 Designated EHV charges'!$D:$P,11,FALSE)=0,0,VLOOKUP($A24,'Annex 2 Designated EHV charges'!$D:$P,11,FALSE)),"")</f>
        <v/>
      </c>
      <c r="G24" s="105" t="str">
        <f>IFERROR(IF(VLOOKUP($A24,'Annex 2 Designated EHV charges'!$D:$P,12,FALSE)=0,0,VLOOKUP($A24,'Annex 2 Designated EHV charges'!$D:$P,12,FALSE)),"")</f>
        <v/>
      </c>
      <c r="H24" s="105" t="str">
        <f>IFERROR(IF(VLOOKUP($A24,'Annex 2 Designated EHV charges'!$D:$P,13,FALSE)=0,0,VLOOKUP($A24,'Annex 2 Designated EHV charges'!$D:$P,13,FALSE)),"")</f>
        <v/>
      </c>
    </row>
    <row r="25" spans="1:8" x14ac:dyDescent="0.25">
      <c r="A25" s="102" t="str">
        <f t="array" ref="A25">IFERROR(INDEX('Annex 2 Designated EHV charges'!$D$10:$D$170, MATCH(0, IF(('Annex 2 Designated EHV charges'!$D$10:$D$170=""),1, COUNTIF(A$4:$A24, 'Annex 2 Designated EHV charges'!$D$10:$D$170)), 0)),"")</f>
        <v/>
      </c>
      <c r="B25" s="78" t="str">
        <f>IF($A25="","",VLOOKUP($A25,'Annex 2 Designated EHV charges'!$D:$P,2,0))</f>
        <v/>
      </c>
      <c r="C25" s="97" t="str">
        <f>IF($A25="","",VLOOKUP($A25,'Annex 2 Designated EHV charges'!$D:$P,3,0))</f>
        <v/>
      </c>
      <c r="D25" s="98" t="str">
        <f>IF($A25="","",VLOOKUP($A25,'Annex 2 Designated EHV charges'!$D:$P,4,0))</f>
        <v/>
      </c>
      <c r="E25" s="103" t="str">
        <f>IFERROR(IF(VLOOKUP($A25,'Annex 2 Designated EHV charges'!$D:$P,10,FALSE)=0,0,VLOOKUP($A25,'Annex 2 Designated EHV charges'!$D:$P,10,FALSE)),"")</f>
        <v/>
      </c>
      <c r="F25" s="104" t="str">
        <f>IFERROR(IF(VLOOKUP($A25,'Annex 2 Designated EHV charges'!$D:$P,11,FALSE)=0,0,VLOOKUP($A25,'Annex 2 Designated EHV charges'!$D:$P,11,FALSE)),"")</f>
        <v/>
      </c>
      <c r="G25" s="105" t="str">
        <f>IFERROR(IF(VLOOKUP($A25,'Annex 2 Designated EHV charges'!$D:$P,12,FALSE)=0,0,VLOOKUP($A25,'Annex 2 Designated EHV charges'!$D:$P,12,FALSE)),"")</f>
        <v/>
      </c>
      <c r="H25" s="105" t="str">
        <f>IFERROR(IF(VLOOKUP($A25,'Annex 2 Designated EHV charges'!$D:$P,13,FALSE)=0,0,VLOOKUP($A25,'Annex 2 Designated EHV charges'!$D:$P,13,FALSE)),"")</f>
        <v/>
      </c>
    </row>
    <row r="26" spans="1:8" x14ac:dyDescent="0.25">
      <c r="A26" s="102" t="str">
        <f t="array" ref="A26">IFERROR(INDEX('Annex 2 Designated EHV charges'!$D$10:$D$170, MATCH(0, IF(('Annex 2 Designated EHV charges'!$D$10:$D$170=""),1, COUNTIF(A$4:$A25, 'Annex 2 Designated EHV charges'!$D$10:$D$170)), 0)),"")</f>
        <v/>
      </c>
      <c r="B26" s="78" t="str">
        <f>IF($A26="","",VLOOKUP($A26,'Annex 2 Designated EHV charges'!$D:$P,2,0))</f>
        <v/>
      </c>
      <c r="C26" s="97" t="str">
        <f>IF($A26="","",VLOOKUP($A26,'Annex 2 Designated EHV charges'!$D:$P,3,0))</f>
        <v/>
      </c>
      <c r="D26" s="98" t="str">
        <f>IF($A26="","",VLOOKUP($A26,'Annex 2 Designated EHV charges'!$D:$P,4,0))</f>
        <v/>
      </c>
      <c r="E26" s="103" t="str">
        <f>IFERROR(IF(VLOOKUP($A26,'Annex 2 Designated EHV charges'!$D:$P,10,FALSE)=0,0,VLOOKUP($A26,'Annex 2 Designated EHV charges'!$D:$P,10,FALSE)),"")</f>
        <v/>
      </c>
      <c r="F26" s="104" t="str">
        <f>IFERROR(IF(VLOOKUP($A26,'Annex 2 Designated EHV charges'!$D:$P,11,FALSE)=0,0,VLOOKUP($A26,'Annex 2 Designated EHV charges'!$D:$P,11,FALSE)),"")</f>
        <v/>
      </c>
      <c r="G26" s="105" t="str">
        <f>IFERROR(IF(VLOOKUP($A26,'Annex 2 Designated EHV charges'!$D:$P,12,FALSE)=0,0,VLOOKUP($A26,'Annex 2 Designated EHV charges'!$D:$P,12,FALSE)),"")</f>
        <v/>
      </c>
      <c r="H26" s="105" t="str">
        <f>IFERROR(IF(VLOOKUP($A26,'Annex 2 Designated EHV charges'!$D:$P,13,FALSE)=0,0,VLOOKUP($A26,'Annex 2 Designated EHV charges'!$D:$P,13,FALSE)),"")</f>
        <v/>
      </c>
    </row>
    <row r="27" spans="1:8" x14ac:dyDescent="0.25">
      <c r="A27" s="102" t="str">
        <f t="array" ref="A27">IFERROR(INDEX('Annex 2 Designated EHV charges'!$D$10:$D$170, MATCH(0, IF(('Annex 2 Designated EHV charges'!$D$10:$D$170=""),1, COUNTIF(A$4:$A26, 'Annex 2 Designated EHV charges'!$D$10:$D$170)), 0)),"")</f>
        <v/>
      </c>
      <c r="B27" s="78" t="str">
        <f>IF($A27="","",VLOOKUP($A27,'Annex 2 Designated EHV charges'!$D:$P,2,0))</f>
        <v/>
      </c>
      <c r="C27" s="97" t="str">
        <f>IF($A27="","",VLOOKUP($A27,'Annex 2 Designated EHV charges'!$D:$P,3,0))</f>
        <v/>
      </c>
      <c r="D27" s="98" t="str">
        <f>IF($A27="","",VLOOKUP($A27,'Annex 2 Designated EHV charges'!$D:$P,4,0))</f>
        <v/>
      </c>
      <c r="E27" s="103" t="str">
        <f>IFERROR(IF(VLOOKUP($A27,'Annex 2 Designated EHV charges'!$D:$P,10,FALSE)=0,0,VLOOKUP($A27,'Annex 2 Designated EHV charges'!$D:$P,10,FALSE)),"")</f>
        <v/>
      </c>
      <c r="F27" s="104" t="str">
        <f>IFERROR(IF(VLOOKUP($A27,'Annex 2 Designated EHV charges'!$D:$P,11,FALSE)=0,0,VLOOKUP($A27,'Annex 2 Designated EHV charges'!$D:$P,11,FALSE)),"")</f>
        <v/>
      </c>
      <c r="G27" s="105" t="str">
        <f>IFERROR(IF(VLOOKUP($A27,'Annex 2 Designated EHV charges'!$D:$P,12,FALSE)=0,0,VLOOKUP($A27,'Annex 2 Designated EHV charges'!$D:$P,12,FALSE)),"")</f>
        <v/>
      </c>
      <c r="H27" s="105" t="str">
        <f>IFERROR(IF(VLOOKUP($A27,'Annex 2 Designated EHV charges'!$D:$P,13,FALSE)=0,0,VLOOKUP($A27,'Annex 2 Designated EHV charges'!$D:$P,13,FALSE)),"")</f>
        <v/>
      </c>
    </row>
    <row r="28" spans="1:8" x14ac:dyDescent="0.25">
      <c r="A28" s="102" t="str">
        <f t="array" ref="A28">IFERROR(INDEX('Annex 2 Designated EHV charges'!$D$10:$D$170, MATCH(0, IF(('Annex 2 Designated EHV charges'!$D$10:$D$170=""),1, COUNTIF(A$4:$A27, 'Annex 2 Designated EHV charges'!$D$10:$D$170)), 0)),"")</f>
        <v/>
      </c>
      <c r="B28" s="78" t="str">
        <f>IF($A28="","",VLOOKUP($A28,'Annex 2 Designated EHV charges'!$D:$P,2,0))</f>
        <v/>
      </c>
      <c r="C28" s="97" t="str">
        <f>IF($A28="","",VLOOKUP($A28,'Annex 2 Designated EHV charges'!$D:$P,3,0))</f>
        <v/>
      </c>
      <c r="D28" s="98" t="str">
        <f>IF($A28="","",VLOOKUP($A28,'Annex 2 Designated EHV charges'!$D:$P,4,0))</f>
        <v/>
      </c>
      <c r="E28" s="103" t="str">
        <f>IFERROR(IF(VLOOKUP($A28,'Annex 2 Designated EHV charges'!$D:$P,10,FALSE)=0,0,VLOOKUP($A28,'Annex 2 Designated EHV charges'!$D:$P,10,FALSE)),"")</f>
        <v/>
      </c>
      <c r="F28" s="104" t="str">
        <f>IFERROR(IF(VLOOKUP($A28,'Annex 2 Designated EHV charges'!$D:$P,11,FALSE)=0,0,VLOOKUP($A28,'Annex 2 Designated EHV charges'!$D:$P,11,FALSE)),"")</f>
        <v/>
      </c>
      <c r="G28" s="105" t="str">
        <f>IFERROR(IF(VLOOKUP($A28,'Annex 2 Designated EHV charges'!$D:$P,12,FALSE)=0,0,VLOOKUP($A28,'Annex 2 Designated EHV charges'!$D:$P,12,FALSE)),"")</f>
        <v/>
      </c>
      <c r="H28" s="105" t="str">
        <f>IFERROR(IF(VLOOKUP($A28,'Annex 2 Designated EHV charges'!$D:$P,13,FALSE)=0,0,VLOOKUP($A28,'Annex 2 Designated EHV charges'!$D:$P,13,FALSE)),"")</f>
        <v/>
      </c>
    </row>
    <row r="29" spans="1:8" x14ac:dyDescent="0.25">
      <c r="A29" s="102" t="str">
        <f t="array" ref="A29">IFERROR(INDEX('Annex 2 Designated EHV charges'!$D$10:$D$170, MATCH(0, IF(('Annex 2 Designated EHV charges'!$D$10:$D$170=""),1, COUNTIF(A$4:$A28, 'Annex 2 Designated EHV charges'!$D$10:$D$170)), 0)),"")</f>
        <v/>
      </c>
      <c r="B29" s="78" t="str">
        <f>IF($A29="","",VLOOKUP($A29,'Annex 2 Designated EHV charges'!$D:$P,2,0))</f>
        <v/>
      </c>
      <c r="C29" s="97" t="str">
        <f>IF($A29="","",VLOOKUP($A29,'Annex 2 Designated EHV charges'!$D:$P,3,0))</f>
        <v/>
      </c>
      <c r="D29" s="98" t="str">
        <f>IF($A29="","",VLOOKUP($A29,'Annex 2 Designated EHV charges'!$D:$P,4,0))</f>
        <v/>
      </c>
      <c r="E29" s="103" t="str">
        <f>IFERROR(IF(VLOOKUP($A29,'Annex 2 Designated EHV charges'!$D:$P,10,FALSE)=0,0,VLOOKUP($A29,'Annex 2 Designated EHV charges'!$D:$P,10,FALSE)),"")</f>
        <v/>
      </c>
      <c r="F29" s="104" t="str">
        <f>IFERROR(IF(VLOOKUP($A29,'Annex 2 Designated EHV charges'!$D:$P,11,FALSE)=0,0,VLOOKUP($A29,'Annex 2 Designated EHV charges'!$D:$P,11,FALSE)),"")</f>
        <v/>
      </c>
      <c r="G29" s="105" t="str">
        <f>IFERROR(IF(VLOOKUP($A29,'Annex 2 Designated EHV charges'!$D:$P,12,FALSE)=0,0,VLOOKUP($A29,'Annex 2 Designated EHV charges'!$D:$P,12,FALSE)),"")</f>
        <v/>
      </c>
      <c r="H29" s="105" t="str">
        <f>IFERROR(IF(VLOOKUP($A29,'Annex 2 Designated EHV charges'!$D:$P,13,FALSE)=0,0,VLOOKUP($A29,'Annex 2 Designated EHV charges'!$D:$P,13,FALSE)),"")</f>
        <v/>
      </c>
    </row>
    <row r="30" spans="1:8" x14ac:dyDescent="0.25">
      <c r="A30" s="102" t="str">
        <f t="array" ref="A30">IFERROR(INDEX('Annex 2 Designated EHV charges'!$D$10:$D$170, MATCH(0, IF(('Annex 2 Designated EHV charges'!$D$10:$D$170=""),1, COUNTIF(A$4:$A29, 'Annex 2 Designated EHV charges'!$D$10:$D$170)), 0)),"")</f>
        <v/>
      </c>
      <c r="B30" s="78" t="str">
        <f>IF($A30="","",VLOOKUP($A30,'Annex 2 Designated EHV charges'!$D:$P,2,0))</f>
        <v/>
      </c>
      <c r="C30" s="97" t="str">
        <f>IF($A30="","",VLOOKUP($A30,'Annex 2 Designated EHV charges'!$D:$P,3,0))</f>
        <v/>
      </c>
      <c r="D30" s="98" t="str">
        <f>IF($A30="","",VLOOKUP($A30,'Annex 2 Designated EHV charges'!$D:$P,4,0))</f>
        <v/>
      </c>
      <c r="E30" s="103" t="str">
        <f>IFERROR(IF(VLOOKUP($A30,'Annex 2 Designated EHV charges'!$D:$P,10,FALSE)=0,0,VLOOKUP($A30,'Annex 2 Designated EHV charges'!$D:$P,10,FALSE)),"")</f>
        <v/>
      </c>
      <c r="F30" s="104" t="str">
        <f>IFERROR(IF(VLOOKUP($A30,'Annex 2 Designated EHV charges'!$D:$P,11,FALSE)=0,0,VLOOKUP($A30,'Annex 2 Designated EHV charges'!$D:$P,11,FALSE)),"")</f>
        <v/>
      </c>
      <c r="G30" s="105" t="str">
        <f>IFERROR(IF(VLOOKUP($A30,'Annex 2 Designated EHV charges'!$D:$P,12,FALSE)=0,0,VLOOKUP($A30,'Annex 2 Designated EHV charges'!$D:$P,12,FALSE)),"")</f>
        <v/>
      </c>
      <c r="H30" s="105" t="str">
        <f>IFERROR(IF(VLOOKUP($A30,'Annex 2 Designated EHV charges'!$D:$P,13,FALSE)=0,0,VLOOKUP($A30,'Annex 2 Designated EHV charges'!$D:$P,13,FALSE)),"")</f>
        <v/>
      </c>
    </row>
    <row r="31" spans="1:8" x14ac:dyDescent="0.25">
      <c r="A31" s="102" t="str">
        <f t="array" ref="A31">IFERROR(INDEX('Annex 2 Designated EHV charges'!$D$10:$D$170, MATCH(0, IF(('Annex 2 Designated EHV charges'!$D$10:$D$170=""),1, COUNTIF(A$4:$A30, 'Annex 2 Designated EHV charges'!$D$10:$D$170)), 0)),"")</f>
        <v/>
      </c>
      <c r="B31" s="78" t="str">
        <f>IF($A31="","",VLOOKUP($A31,'Annex 2 Designated EHV charges'!$D:$P,2,0))</f>
        <v/>
      </c>
      <c r="C31" s="97" t="str">
        <f>IF($A31="","",VLOOKUP($A31,'Annex 2 Designated EHV charges'!$D:$P,3,0))</f>
        <v/>
      </c>
      <c r="D31" s="98" t="str">
        <f>IF($A31="","",VLOOKUP($A31,'Annex 2 Designated EHV charges'!$D:$P,4,0))</f>
        <v/>
      </c>
      <c r="E31" s="103" t="str">
        <f>IFERROR(IF(VLOOKUP($A31,'Annex 2 Designated EHV charges'!$D:$P,10,FALSE)=0,0,VLOOKUP($A31,'Annex 2 Designated EHV charges'!$D:$P,10,FALSE)),"")</f>
        <v/>
      </c>
      <c r="F31" s="104" t="str">
        <f>IFERROR(IF(VLOOKUP($A31,'Annex 2 Designated EHV charges'!$D:$P,11,FALSE)=0,0,VLOOKUP($A31,'Annex 2 Designated EHV charges'!$D:$P,11,FALSE)),"")</f>
        <v/>
      </c>
      <c r="G31" s="105" t="str">
        <f>IFERROR(IF(VLOOKUP($A31,'Annex 2 Designated EHV charges'!$D:$P,12,FALSE)=0,0,VLOOKUP($A31,'Annex 2 Designated EHV charges'!$D:$P,12,FALSE)),"")</f>
        <v/>
      </c>
      <c r="H31" s="105" t="str">
        <f>IFERROR(IF(VLOOKUP($A31,'Annex 2 Designated EHV charges'!$D:$P,13,FALSE)=0,0,VLOOKUP($A31,'Annex 2 Designated EHV charges'!$D:$P,13,FALSE)),"")</f>
        <v/>
      </c>
    </row>
    <row r="32" spans="1:8" x14ac:dyDescent="0.25">
      <c r="A32" s="102" t="str">
        <f t="array" ref="A32">IFERROR(INDEX('Annex 2 Designated EHV charges'!$D$10:$D$170, MATCH(0, IF(('Annex 2 Designated EHV charges'!$D$10:$D$170=""),1, COUNTIF(A$4:$A31, 'Annex 2 Designated EHV charges'!$D$10:$D$170)), 0)),"")</f>
        <v/>
      </c>
      <c r="B32" s="78" t="str">
        <f>IF($A32="","",VLOOKUP($A32,'Annex 2 Designated EHV charges'!$D:$P,2,0))</f>
        <v/>
      </c>
      <c r="C32" s="97" t="str">
        <f>IF($A32="","",VLOOKUP($A32,'Annex 2 Designated EHV charges'!$D:$P,3,0))</f>
        <v/>
      </c>
      <c r="D32" s="98" t="str">
        <f>IF($A32="","",VLOOKUP($A32,'Annex 2 Designated EHV charges'!$D:$P,4,0))</f>
        <v/>
      </c>
      <c r="E32" s="103" t="str">
        <f>IFERROR(IF(VLOOKUP($A32,'Annex 2 Designated EHV charges'!$D:$P,10,FALSE)=0,0,VLOOKUP($A32,'Annex 2 Designated EHV charges'!$D:$P,10,FALSE)),"")</f>
        <v/>
      </c>
      <c r="F32" s="104" t="str">
        <f>IFERROR(IF(VLOOKUP($A32,'Annex 2 Designated EHV charges'!$D:$P,11,FALSE)=0,0,VLOOKUP($A32,'Annex 2 Designated EHV charges'!$D:$P,11,FALSE)),"")</f>
        <v/>
      </c>
      <c r="G32" s="105" t="str">
        <f>IFERROR(IF(VLOOKUP($A32,'Annex 2 Designated EHV charges'!$D:$P,12,FALSE)=0,0,VLOOKUP($A32,'Annex 2 Designated EHV charges'!$D:$P,12,FALSE)),"")</f>
        <v/>
      </c>
      <c r="H32" s="105" t="str">
        <f>IFERROR(IF(VLOOKUP($A32,'Annex 2 Designated EHV charges'!$D:$P,13,FALSE)=0,0,VLOOKUP($A32,'Annex 2 Designated EHV charges'!$D:$P,13,FALSE)),"")</f>
        <v/>
      </c>
    </row>
    <row r="33" spans="1:8" x14ac:dyDescent="0.25">
      <c r="A33" s="102" t="str">
        <f t="array" ref="A33">IFERROR(INDEX('Annex 2 Designated EHV charges'!$D$10:$D$170, MATCH(0, IF(('Annex 2 Designated EHV charges'!$D$10:$D$170=""),1, COUNTIF(A$4:$A32, 'Annex 2 Designated EHV charges'!$D$10:$D$170)), 0)),"")</f>
        <v/>
      </c>
      <c r="B33" s="78" t="str">
        <f>IF($A33="","",VLOOKUP($A33,'Annex 2 Designated EHV charges'!$D:$P,2,0))</f>
        <v/>
      </c>
      <c r="C33" s="97" t="str">
        <f>IF($A33="","",VLOOKUP($A33,'Annex 2 Designated EHV charges'!$D:$P,3,0))</f>
        <v/>
      </c>
      <c r="D33" s="98" t="str">
        <f>IF($A33="","",VLOOKUP($A33,'Annex 2 Designated EHV charges'!$D:$P,4,0))</f>
        <v/>
      </c>
      <c r="E33" s="103" t="str">
        <f>IFERROR(IF(VLOOKUP($A33,'Annex 2 Designated EHV charges'!$D:$P,10,FALSE)=0,0,VLOOKUP($A33,'Annex 2 Designated EHV charges'!$D:$P,10,FALSE)),"")</f>
        <v/>
      </c>
      <c r="F33" s="104" t="str">
        <f>IFERROR(IF(VLOOKUP($A33,'Annex 2 Designated EHV charges'!$D:$P,11,FALSE)=0,0,VLOOKUP($A33,'Annex 2 Designated EHV charges'!$D:$P,11,FALSE)),"")</f>
        <v/>
      </c>
      <c r="G33" s="105" t="str">
        <f>IFERROR(IF(VLOOKUP($A33,'Annex 2 Designated EHV charges'!$D:$P,12,FALSE)=0,0,VLOOKUP($A33,'Annex 2 Designated EHV charges'!$D:$P,12,FALSE)),"")</f>
        <v/>
      </c>
      <c r="H33" s="105" t="str">
        <f>IFERROR(IF(VLOOKUP($A33,'Annex 2 Designated EHV charges'!$D:$P,13,FALSE)=0,0,VLOOKUP($A33,'Annex 2 Designated EHV charges'!$D:$P,13,FALSE)),"")</f>
        <v/>
      </c>
    </row>
    <row r="34" spans="1:8" x14ac:dyDescent="0.25">
      <c r="A34" s="102" t="str">
        <f t="array" ref="A34">IFERROR(INDEX('Annex 2 Designated EHV charges'!$D$10:$D$170, MATCH(0, IF(('Annex 2 Designated EHV charges'!$D$10:$D$170=""),1, COUNTIF(A$4:$A33, 'Annex 2 Designated EHV charges'!$D$10:$D$170)), 0)),"")</f>
        <v/>
      </c>
      <c r="B34" s="78" t="str">
        <f>IF($A34="","",VLOOKUP($A34,'Annex 2 Designated EHV charges'!$D:$P,2,0))</f>
        <v/>
      </c>
      <c r="C34" s="97" t="str">
        <f>IF($A34="","",VLOOKUP($A34,'Annex 2 Designated EHV charges'!$D:$P,3,0))</f>
        <v/>
      </c>
      <c r="D34" s="98" t="str">
        <f>IF($A34="","",VLOOKUP($A34,'Annex 2 Designated EHV charges'!$D:$P,4,0))</f>
        <v/>
      </c>
      <c r="E34" s="103" t="str">
        <f>IFERROR(IF(VLOOKUP($A34,'Annex 2 Designated EHV charges'!$D:$P,10,FALSE)=0,0,VLOOKUP($A34,'Annex 2 Designated EHV charges'!$D:$P,10,FALSE)),"")</f>
        <v/>
      </c>
      <c r="F34" s="104" t="str">
        <f>IFERROR(IF(VLOOKUP($A34,'Annex 2 Designated EHV charges'!$D:$P,11,FALSE)=0,0,VLOOKUP($A34,'Annex 2 Designated EHV charges'!$D:$P,11,FALSE)),"")</f>
        <v/>
      </c>
      <c r="G34" s="105" t="str">
        <f>IFERROR(IF(VLOOKUP($A34,'Annex 2 Designated EHV charges'!$D:$P,12,FALSE)=0,0,VLOOKUP($A34,'Annex 2 Designated EHV charges'!$D:$P,12,FALSE)),"")</f>
        <v/>
      </c>
      <c r="H34" s="105" t="str">
        <f>IFERROR(IF(VLOOKUP($A34,'Annex 2 Designated EHV charges'!$D:$P,13,FALSE)=0,0,VLOOKUP($A34,'Annex 2 Designated EHV charges'!$D:$P,13,FALSE)),"")</f>
        <v/>
      </c>
    </row>
    <row r="35" spans="1:8" x14ac:dyDescent="0.25">
      <c r="A35" s="102" t="str">
        <f t="array" ref="A35">IFERROR(INDEX('Annex 2 Designated EHV charges'!$D$10:$D$170, MATCH(0, IF(('Annex 2 Designated EHV charges'!$D$10:$D$170=""),1, COUNTIF(A$4:$A34, 'Annex 2 Designated EHV charges'!$D$10:$D$170)), 0)),"")</f>
        <v/>
      </c>
      <c r="B35" s="78" t="str">
        <f>IF($A35="","",VLOOKUP($A35,'Annex 2 Designated EHV charges'!$D:$P,2,0))</f>
        <v/>
      </c>
      <c r="C35" s="97" t="str">
        <f>IF($A35="","",VLOOKUP($A35,'Annex 2 Designated EHV charges'!$D:$P,3,0))</f>
        <v/>
      </c>
      <c r="D35" s="98" t="str">
        <f>IF($A35="","",VLOOKUP($A35,'Annex 2 Designated EHV charges'!$D:$P,4,0))</f>
        <v/>
      </c>
      <c r="E35" s="103" t="str">
        <f>IFERROR(IF(VLOOKUP($A35,'Annex 2 Designated EHV charges'!$D:$P,10,FALSE)=0,0,VLOOKUP($A35,'Annex 2 Designated EHV charges'!$D:$P,10,FALSE)),"")</f>
        <v/>
      </c>
      <c r="F35" s="104" t="str">
        <f>IFERROR(IF(VLOOKUP($A35,'Annex 2 Designated EHV charges'!$D:$P,11,FALSE)=0,0,VLOOKUP($A35,'Annex 2 Designated EHV charges'!$D:$P,11,FALSE)),"")</f>
        <v/>
      </c>
      <c r="G35" s="105" t="str">
        <f>IFERROR(IF(VLOOKUP($A35,'Annex 2 Designated EHV charges'!$D:$P,12,FALSE)=0,0,VLOOKUP($A35,'Annex 2 Designated EHV charges'!$D:$P,12,FALSE)),"")</f>
        <v/>
      </c>
      <c r="H35" s="105" t="str">
        <f>IFERROR(IF(VLOOKUP($A35,'Annex 2 Designated EHV charges'!$D:$P,13,FALSE)=0,0,VLOOKUP($A35,'Annex 2 Designated EHV charges'!$D:$P,13,FALSE)),"")</f>
        <v/>
      </c>
    </row>
    <row r="36" spans="1:8" x14ac:dyDescent="0.25">
      <c r="A36" s="102" t="str">
        <f t="array" ref="A36">IFERROR(INDEX('Annex 2 Designated EHV charges'!$D$10:$D$170, MATCH(0, IF(('Annex 2 Designated EHV charges'!$D$10:$D$170=""),1, COUNTIF(A$4:$A35, 'Annex 2 Designated EHV charges'!$D$10:$D$170)), 0)),"")</f>
        <v/>
      </c>
      <c r="B36" s="78" t="str">
        <f>IF($A36="","",VLOOKUP($A36,'Annex 2 Designated EHV charges'!$D:$P,2,0))</f>
        <v/>
      </c>
      <c r="C36" s="97" t="str">
        <f>IF($A36="","",VLOOKUP($A36,'Annex 2 Designated EHV charges'!$D:$P,3,0))</f>
        <v/>
      </c>
      <c r="D36" s="98" t="str">
        <f>IF($A36="","",VLOOKUP($A36,'Annex 2 Designated EHV charges'!$D:$P,4,0))</f>
        <v/>
      </c>
      <c r="E36" s="103" t="str">
        <f>IFERROR(IF(VLOOKUP($A36,'Annex 2 Designated EHV charges'!$D:$P,10,FALSE)=0,0,VLOOKUP($A36,'Annex 2 Designated EHV charges'!$D:$P,10,FALSE)),"")</f>
        <v/>
      </c>
      <c r="F36" s="104" t="str">
        <f>IFERROR(IF(VLOOKUP($A36,'Annex 2 Designated EHV charges'!$D:$P,11,FALSE)=0,0,VLOOKUP($A36,'Annex 2 Designated EHV charges'!$D:$P,11,FALSE)),"")</f>
        <v/>
      </c>
      <c r="G36" s="105" t="str">
        <f>IFERROR(IF(VLOOKUP($A36,'Annex 2 Designated EHV charges'!$D:$P,12,FALSE)=0,0,VLOOKUP($A36,'Annex 2 Designated EHV charges'!$D:$P,12,FALSE)),"")</f>
        <v/>
      </c>
      <c r="H36" s="105" t="str">
        <f>IFERROR(IF(VLOOKUP($A36,'Annex 2 Designated EHV charges'!$D:$P,13,FALSE)=0,0,VLOOKUP($A36,'Annex 2 Designated EHV charges'!$D:$P,13,FALSE)),"")</f>
        <v/>
      </c>
    </row>
    <row r="37" spans="1:8" x14ac:dyDescent="0.25">
      <c r="A37" s="102" t="str">
        <f t="array" ref="A37">IFERROR(INDEX('Annex 2 Designated EHV charges'!$D$10:$D$170, MATCH(0, IF(('Annex 2 Designated EHV charges'!$D$10:$D$170=""),1, COUNTIF(A$4:$A36, 'Annex 2 Designated EHV charges'!$D$10:$D$170)), 0)),"")</f>
        <v/>
      </c>
      <c r="B37" s="78" t="str">
        <f>IF($A37="","",VLOOKUP($A37,'Annex 2 Designated EHV charges'!$D:$P,2,0))</f>
        <v/>
      </c>
      <c r="C37" s="97" t="str">
        <f>IF($A37="","",VLOOKUP($A37,'Annex 2 Designated EHV charges'!$D:$P,3,0))</f>
        <v/>
      </c>
      <c r="D37" s="98" t="str">
        <f>IF($A37="","",VLOOKUP($A37,'Annex 2 Designated EHV charges'!$D:$P,4,0))</f>
        <v/>
      </c>
      <c r="E37" s="103" t="str">
        <f>IFERROR(IF(VLOOKUP($A37,'Annex 2 Designated EHV charges'!$D:$P,10,FALSE)=0,0,VLOOKUP($A37,'Annex 2 Designated EHV charges'!$D:$P,10,FALSE)),"")</f>
        <v/>
      </c>
      <c r="F37" s="104" t="str">
        <f>IFERROR(IF(VLOOKUP($A37,'Annex 2 Designated EHV charges'!$D:$P,11,FALSE)=0,0,VLOOKUP($A37,'Annex 2 Designated EHV charges'!$D:$P,11,FALSE)),"")</f>
        <v/>
      </c>
      <c r="G37" s="105" t="str">
        <f>IFERROR(IF(VLOOKUP($A37,'Annex 2 Designated EHV charges'!$D:$P,12,FALSE)=0,0,VLOOKUP($A37,'Annex 2 Designated EHV charges'!$D:$P,12,FALSE)),"")</f>
        <v/>
      </c>
      <c r="H37" s="105" t="str">
        <f>IFERROR(IF(VLOOKUP($A37,'Annex 2 Designated EHV charges'!$D:$P,13,FALSE)=0,0,VLOOKUP($A37,'Annex 2 Designated EHV charges'!$D:$P,13,FALSE)),"")</f>
        <v/>
      </c>
    </row>
    <row r="38" spans="1:8" x14ac:dyDescent="0.25">
      <c r="A38" s="102" t="str">
        <f t="array" ref="A38">IFERROR(INDEX('Annex 2 Designated EHV charges'!$D$10:$D$170, MATCH(0, IF(('Annex 2 Designated EHV charges'!$D$10:$D$170=""),1, COUNTIF(A$4:$A37, 'Annex 2 Designated EHV charges'!$D$10:$D$170)), 0)),"")</f>
        <v/>
      </c>
      <c r="B38" s="78" t="str">
        <f>IF($A38="","",VLOOKUP($A38,'Annex 2 Designated EHV charges'!$D:$P,2,0))</f>
        <v/>
      </c>
      <c r="C38" s="97" t="str">
        <f>IF($A38="","",VLOOKUP($A38,'Annex 2 Designated EHV charges'!$D:$P,3,0))</f>
        <v/>
      </c>
      <c r="D38" s="98" t="str">
        <f>IF($A38="","",VLOOKUP($A38,'Annex 2 Designated EHV charges'!$D:$P,4,0))</f>
        <v/>
      </c>
      <c r="E38" s="103" t="str">
        <f>IFERROR(IF(VLOOKUP($A38,'Annex 2 Designated EHV charges'!$D:$P,10,FALSE)=0,0,VLOOKUP($A38,'Annex 2 Designated EHV charges'!$D:$P,10,FALSE)),"")</f>
        <v/>
      </c>
      <c r="F38" s="104" t="str">
        <f>IFERROR(IF(VLOOKUP($A38,'Annex 2 Designated EHV charges'!$D:$P,11,FALSE)=0,0,VLOOKUP($A38,'Annex 2 Designated EHV charges'!$D:$P,11,FALSE)),"")</f>
        <v/>
      </c>
      <c r="G38" s="105" t="str">
        <f>IFERROR(IF(VLOOKUP($A38,'Annex 2 Designated EHV charges'!$D:$P,12,FALSE)=0,0,VLOOKUP($A38,'Annex 2 Designated EHV charges'!$D:$P,12,FALSE)),"")</f>
        <v/>
      </c>
      <c r="H38" s="105" t="str">
        <f>IFERROR(IF(VLOOKUP($A38,'Annex 2 Designated EHV charges'!$D:$P,13,FALSE)=0,0,VLOOKUP($A38,'Annex 2 Designated EHV charges'!$D:$P,13,FALSE)),"")</f>
        <v/>
      </c>
    </row>
    <row r="39" spans="1:8" x14ac:dyDescent="0.25">
      <c r="A39" s="102" t="str">
        <f t="array" ref="A39">IFERROR(INDEX('Annex 2 Designated EHV charges'!$D$10:$D$170, MATCH(0, IF(('Annex 2 Designated EHV charges'!$D$10:$D$170=""),1, COUNTIF(A$4:$A38, 'Annex 2 Designated EHV charges'!$D$10:$D$170)), 0)),"")</f>
        <v/>
      </c>
      <c r="B39" s="78" t="str">
        <f>IF($A39="","",VLOOKUP($A39,'Annex 2 Designated EHV charges'!$D:$P,2,0))</f>
        <v/>
      </c>
      <c r="C39" s="97" t="str">
        <f>IF($A39="","",VLOOKUP($A39,'Annex 2 Designated EHV charges'!$D:$P,3,0))</f>
        <v/>
      </c>
      <c r="D39" s="98" t="str">
        <f>IF($A39="","",VLOOKUP($A39,'Annex 2 Designated EHV charges'!$D:$P,4,0))</f>
        <v/>
      </c>
      <c r="E39" s="103" t="str">
        <f>IFERROR(IF(VLOOKUP($A39,'Annex 2 Designated EHV charges'!$D:$P,10,FALSE)=0,0,VLOOKUP($A39,'Annex 2 Designated EHV charges'!$D:$P,10,FALSE)),"")</f>
        <v/>
      </c>
      <c r="F39" s="104" t="str">
        <f>IFERROR(IF(VLOOKUP($A39,'Annex 2 Designated EHV charges'!$D:$P,11,FALSE)=0,0,VLOOKUP($A39,'Annex 2 Designated EHV charges'!$D:$P,11,FALSE)),"")</f>
        <v/>
      </c>
      <c r="G39" s="105" t="str">
        <f>IFERROR(IF(VLOOKUP($A39,'Annex 2 Designated EHV charges'!$D:$P,12,FALSE)=0,0,VLOOKUP($A39,'Annex 2 Designated EHV charges'!$D:$P,12,FALSE)),"")</f>
        <v/>
      </c>
      <c r="H39" s="105" t="str">
        <f>IFERROR(IF(VLOOKUP($A39,'Annex 2 Designated EHV charges'!$D:$P,13,FALSE)=0,0,VLOOKUP($A39,'Annex 2 Designated EHV charges'!$D:$P,13,FALSE)),"")</f>
        <v/>
      </c>
    </row>
    <row r="40" spans="1:8" x14ac:dyDescent="0.25">
      <c r="A40" s="102" t="str">
        <f t="array" ref="A40">IFERROR(INDEX('Annex 2 Designated EHV charges'!$D$10:$D$170, MATCH(0, IF(('Annex 2 Designated EHV charges'!$D$10:$D$170=""),1, COUNTIF(A$4:$A39, 'Annex 2 Designated EHV charges'!$D$10:$D$170)), 0)),"")</f>
        <v/>
      </c>
      <c r="B40" s="78" t="str">
        <f>IF($A40="","",VLOOKUP($A40,'Annex 2 Designated EHV charges'!$D:$P,2,0))</f>
        <v/>
      </c>
      <c r="C40" s="97" t="str">
        <f>IF($A40="","",VLOOKUP($A40,'Annex 2 Designated EHV charges'!$D:$P,3,0))</f>
        <v/>
      </c>
      <c r="D40" s="98" t="str">
        <f>IF($A40="","",VLOOKUP($A40,'Annex 2 Designated EHV charges'!$D:$P,4,0))</f>
        <v/>
      </c>
      <c r="E40" s="103" t="str">
        <f>IFERROR(IF(VLOOKUP($A40,'Annex 2 Designated EHV charges'!$D:$P,10,FALSE)=0,0,VLOOKUP($A40,'Annex 2 Designated EHV charges'!$D:$P,10,FALSE)),"")</f>
        <v/>
      </c>
      <c r="F40" s="104" t="str">
        <f>IFERROR(IF(VLOOKUP($A40,'Annex 2 Designated EHV charges'!$D:$P,11,FALSE)=0,0,VLOOKUP($A40,'Annex 2 Designated EHV charges'!$D:$P,11,FALSE)),"")</f>
        <v/>
      </c>
      <c r="G40" s="105" t="str">
        <f>IFERROR(IF(VLOOKUP($A40,'Annex 2 Designated EHV charges'!$D:$P,12,FALSE)=0,0,VLOOKUP($A40,'Annex 2 Designated EHV charges'!$D:$P,12,FALSE)),"")</f>
        <v/>
      </c>
      <c r="H40" s="105" t="str">
        <f>IFERROR(IF(VLOOKUP($A40,'Annex 2 Designated EHV charges'!$D:$P,13,FALSE)=0,0,VLOOKUP($A40,'Annex 2 Designated EHV charges'!$D:$P,13,FALSE)),"")</f>
        <v/>
      </c>
    </row>
    <row r="41" spans="1:8" x14ac:dyDescent="0.25">
      <c r="A41" s="102" t="str">
        <f t="array" ref="A41">IFERROR(INDEX('Annex 2 Designated EHV charges'!$D$10:$D$170, MATCH(0, IF(('Annex 2 Designated EHV charges'!$D$10:$D$170=""),1, COUNTIF(A$4:$A40, 'Annex 2 Designated EHV charges'!$D$10:$D$170)), 0)),"")</f>
        <v/>
      </c>
      <c r="B41" s="78" t="str">
        <f>IF($A41="","",VLOOKUP($A41,'Annex 2 Designated EHV charges'!$D:$P,2,0))</f>
        <v/>
      </c>
      <c r="C41" s="97" t="str">
        <f>IF($A41="","",VLOOKUP($A41,'Annex 2 Designated EHV charges'!$D:$P,3,0))</f>
        <v/>
      </c>
      <c r="D41" s="98" t="str">
        <f>IF($A41="","",VLOOKUP($A41,'Annex 2 Designated EHV charges'!$D:$P,4,0))</f>
        <v/>
      </c>
      <c r="E41" s="103" t="str">
        <f>IFERROR(IF(VLOOKUP($A41,'Annex 2 Designated EHV charges'!$D:$P,10,FALSE)=0,0,VLOOKUP($A41,'Annex 2 Designated EHV charges'!$D:$P,10,FALSE)),"")</f>
        <v/>
      </c>
      <c r="F41" s="104" t="str">
        <f>IFERROR(IF(VLOOKUP($A41,'Annex 2 Designated EHV charges'!$D:$P,11,FALSE)=0,0,VLOOKUP($A41,'Annex 2 Designated EHV charges'!$D:$P,11,FALSE)),"")</f>
        <v/>
      </c>
      <c r="G41" s="105" t="str">
        <f>IFERROR(IF(VLOOKUP($A41,'Annex 2 Designated EHV charges'!$D:$P,12,FALSE)=0,0,VLOOKUP($A41,'Annex 2 Designated EHV charges'!$D:$P,12,FALSE)),"")</f>
        <v/>
      </c>
      <c r="H41" s="105" t="str">
        <f>IFERROR(IF(VLOOKUP($A41,'Annex 2 Designated EHV charges'!$D:$P,13,FALSE)=0,0,VLOOKUP($A41,'Annex 2 Designated EHV charges'!$D:$P,13,FALSE)),"")</f>
        <v/>
      </c>
    </row>
    <row r="42" spans="1:8" x14ac:dyDescent="0.25">
      <c r="A42" s="102" t="str">
        <f t="array" ref="A42">IFERROR(INDEX('Annex 2 Designated EHV charges'!$D$10:$D$170, MATCH(0, IF(('Annex 2 Designated EHV charges'!$D$10:$D$170=""),1, COUNTIF(A$4:$A41, 'Annex 2 Designated EHV charges'!$D$10:$D$170)), 0)),"")</f>
        <v/>
      </c>
      <c r="B42" s="78" t="str">
        <f>IF($A42="","",VLOOKUP($A42,'Annex 2 Designated EHV charges'!$D:$P,2,0))</f>
        <v/>
      </c>
      <c r="C42" s="97" t="str">
        <f>IF($A42="","",VLOOKUP($A42,'Annex 2 Designated EHV charges'!$D:$P,3,0))</f>
        <v/>
      </c>
      <c r="D42" s="98" t="str">
        <f>IF($A42="","",VLOOKUP($A42,'Annex 2 Designated EHV charges'!$D:$P,4,0))</f>
        <v/>
      </c>
      <c r="E42" s="103" t="str">
        <f>IFERROR(IF(VLOOKUP($A42,'Annex 2 Designated EHV charges'!$D:$P,10,FALSE)=0,0,VLOOKUP($A42,'Annex 2 Designated EHV charges'!$D:$P,10,FALSE)),"")</f>
        <v/>
      </c>
      <c r="F42" s="104" t="str">
        <f>IFERROR(IF(VLOOKUP($A42,'Annex 2 Designated EHV charges'!$D:$P,11,FALSE)=0,0,VLOOKUP($A42,'Annex 2 Designated EHV charges'!$D:$P,11,FALSE)),"")</f>
        <v/>
      </c>
      <c r="G42" s="105" t="str">
        <f>IFERROR(IF(VLOOKUP($A42,'Annex 2 Designated EHV charges'!$D:$P,12,FALSE)=0,0,VLOOKUP($A42,'Annex 2 Designated EHV charges'!$D:$P,12,FALSE)),"")</f>
        <v/>
      </c>
      <c r="H42" s="105" t="str">
        <f>IFERROR(IF(VLOOKUP($A42,'Annex 2 Designated EHV charges'!$D:$P,13,FALSE)=0,0,VLOOKUP($A42,'Annex 2 Designated EHV charges'!$D:$P,13,FALSE)),"")</f>
        <v/>
      </c>
    </row>
    <row r="43" spans="1:8" x14ac:dyDescent="0.25">
      <c r="A43" s="102" t="str">
        <f t="array" ref="A43">IFERROR(INDEX('Annex 2 Designated EHV charges'!$D$10:$D$170, MATCH(0, IF(('Annex 2 Designated EHV charges'!$D$10:$D$170=""),1, COUNTIF(A$4:$A42, 'Annex 2 Designated EHV charges'!$D$10:$D$170)), 0)),"")</f>
        <v/>
      </c>
      <c r="B43" s="78" t="str">
        <f>IF($A43="","",VLOOKUP($A43,'Annex 2 Designated EHV charges'!$D:$P,2,0))</f>
        <v/>
      </c>
      <c r="C43" s="97" t="str">
        <f>IF($A43="","",VLOOKUP($A43,'Annex 2 Designated EHV charges'!$D:$P,3,0))</f>
        <v/>
      </c>
      <c r="D43" s="98" t="str">
        <f>IF($A43="","",VLOOKUP($A43,'Annex 2 Designated EHV charges'!$D:$P,4,0))</f>
        <v/>
      </c>
      <c r="E43" s="103" t="str">
        <f>IFERROR(IF(VLOOKUP($A43,'Annex 2 Designated EHV charges'!$D:$P,10,FALSE)=0,0,VLOOKUP($A43,'Annex 2 Designated EHV charges'!$D:$P,10,FALSE)),"")</f>
        <v/>
      </c>
      <c r="F43" s="104" t="str">
        <f>IFERROR(IF(VLOOKUP($A43,'Annex 2 Designated EHV charges'!$D:$P,11,FALSE)=0,0,VLOOKUP($A43,'Annex 2 Designated EHV charges'!$D:$P,11,FALSE)),"")</f>
        <v/>
      </c>
      <c r="G43" s="105" t="str">
        <f>IFERROR(IF(VLOOKUP($A43,'Annex 2 Designated EHV charges'!$D:$P,12,FALSE)=0,0,VLOOKUP($A43,'Annex 2 Designated EHV charges'!$D:$P,12,FALSE)),"")</f>
        <v/>
      </c>
      <c r="H43" s="105" t="str">
        <f>IFERROR(IF(VLOOKUP($A43,'Annex 2 Designated EHV charges'!$D:$P,13,FALSE)=0,0,VLOOKUP($A43,'Annex 2 Designated EHV charges'!$D:$P,13,FALSE)),"")</f>
        <v/>
      </c>
    </row>
    <row r="44" spans="1:8" x14ac:dyDescent="0.25">
      <c r="A44" s="102" t="str">
        <f t="array" ref="A44">IFERROR(INDEX('Annex 2 Designated EHV charges'!$D$10:$D$170, MATCH(0, IF(('Annex 2 Designated EHV charges'!$D$10:$D$170=""),1, COUNTIF(A$4:$A43, 'Annex 2 Designated EHV charges'!$D$10:$D$170)), 0)),"")</f>
        <v/>
      </c>
      <c r="B44" s="78" t="str">
        <f>IF($A44="","",VLOOKUP($A44,'Annex 2 Designated EHV charges'!$D:$P,2,0))</f>
        <v/>
      </c>
      <c r="C44" s="97" t="str">
        <f>IF($A44="","",VLOOKUP($A44,'Annex 2 Designated EHV charges'!$D:$P,3,0))</f>
        <v/>
      </c>
      <c r="D44" s="98" t="str">
        <f>IF($A44="","",VLOOKUP($A44,'Annex 2 Designated EHV charges'!$D:$P,4,0))</f>
        <v/>
      </c>
      <c r="E44" s="103" t="str">
        <f>IFERROR(IF(VLOOKUP($A44,'Annex 2 Designated EHV charges'!$D:$P,10,FALSE)=0,0,VLOOKUP($A44,'Annex 2 Designated EHV charges'!$D:$P,10,FALSE)),"")</f>
        <v/>
      </c>
      <c r="F44" s="104" t="str">
        <f>IFERROR(IF(VLOOKUP($A44,'Annex 2 Designated EHV charges'!$D:$P,11,FALSE)=0,0,VLOOKUP($A44,'Annex 2 Designated EHV charges'!$D:$P,11,FALSE)),"")</f>
        <v/>
      </c>
      <c r="G44" s="105" t="str">
        <f>IFERROR(IF(VLOOKUP($A44,'Annex 2 Designated EHV charges'!$D:$P,12,FALSE)=0,0,VLOOKUP($A44,'Annex 2 Designated EHV charges'!$D:$P,12,FALSE)),"")</f>
        <v/>
      </c>
      <c r="H44" s="105" t="str">
        <f>IFERROR(IF(VLOOKUP($A44,'Annex 2 Designated EHV charges'!$D:$P,13,FALSE)=0,0,VLOOKUP($A44,'Annex 2 Designated EHV charges'!$D:$P,13,FALSE)),"")</f>
        <v/>
      </c>
    </row>
    <row r="45" spans="1:8" x14ac:dyDescent="0.25">
      <c r="A45" s="102" t="str">
        <f t="array" ref="A45">IFERROR(INDEX('Annex 2 Designated EHV charges'!$D$10:$D$170, MATCH(0, IF(('Annex 2 Designated EHV charges'!$D$10:$D$170=""),1, COUNTIF(A$4:$A44, 'Annex 2 Designated EHV charges'!$D$10:$D$170)), 0)),"")</f>
        <v/>
      </c>
      <c r="B45" s="78" t="str">
        <f>IF($A45="","",VLOOKUP($A45,'Annex 2 Designated EHV charges'!$D:$P,2,0))</f>
        <v/>
      </c>
      <c r="C45" s="97" t="str">
        <f>IF($A45="","",VLOOKUP($A45,'Annex 2 Designated EHV charges'!$D:$P,3,0))</f>
        <v/>
      </c>
      <c r="D45" s="98" t="str">
        <f>IF($A45="","",VLOOKUP($A45,'Annex 2 Designated EHV charges'!$D:$P,4,0))</f>
        <v/>
      </c>
      <c r="E45" s="103" t="str">
        <f>IFERROR(IF(VLOOKUP($A45,'Annex 2 Designated EHV charges'!$D:$P,10,FALSE)=0,0,VLOOKUP($A45,'Annex 2 Designated EHV charges'!$D:$P,10,FALSE)),"")</f>
        <v/>
      </c>
      <c r="F45" s="104" t="str">
        <f>IFERROR(IF(VLOOKUP($A45,'Annex 2 Designated EHV charges'!$D:$P,11,FALSE)=0,0,VLOOKUP($A45,'Annex 2 Designated EHV charges'!$D:$P,11,FALSE)),"")</f>
        <v/>
      </c>
      <c r="G45" s="105" t="str">
        <f>IFERROR(IF(VLOOKUP($A45,'Annex 2 Designated EHV charges'!$D:$P,12,FALSE)=0,0,VLOOKUP($A45,'Annex 2 Designated EHV charges'!$D:$P,12,FALSE)),"")</f>
        <v/>
      </c>
      <c r="H45" s="105" t="str">
        <f>IFERROR(IF(VLOOKUP($A45,'Annex 2 Designated EHV charges'!$D:$P,13,FALSE)=0,0,VLOOKUP($A45,'Annex 2 Designated EHV charges'!$D:$P,13,FALSE)),"")</f>
        <v/>
      </c>
    </row>
    <row r="46" spans="1:8" x14ac:dyDescent="0.25">
      <c r="A46" s="102" t="str">
        <f t="array" ref="A46">IFERROR(INDEX('Annex 2 Designated EHV charges'!$D$10:$D$170, MATCH(0, IF(('Annex 2 Designated EHV charges'!$D$10:$D$170=""),1, COUNTIF(A$4:$A45, 'Annex 2 Designated EHV charges'!$D$10:$D$170)), 0)),"")</f>
        <v/>
      </c>
      <c r="B46" s="78" t="str">
        <f>IF($A46="","",VLOOKUP($A46,'Annex 2 Designated EHV charges'!$D:$P,2,0))</f>
        <v/>
      </c>
      <c r="C46" s="97" t="str">
        <f>IF($A46="","",VLOOKUP($A46,'Annex 2 Designated EHV charges'!$D:$P,3,0))</f>
        <v/>
      </c>
      <c r="D46" s="98" t="str">
        <f>IF($A46="","",VLOOKUP($A46,'Annex 2 Designated EHV charges'!$D:$P,4,0))</f>
        <v/>
      </c>
      <c r="E46" s="103" t="str">
        <f>IFERROR(IF(VLOOKUP($A46,'Annex 2 Designated EHV charges'!$D:$P,10,FALSE)=0,0,VLOOKUP($A46,'Annex 2 Designated EHV charges'!$D:$P,10,FALSE)),"")</f>
        <v/>
      </c>
      <c r="F46" s="104" t="str">
        <f>IFERROR(IF(VLOOKUP($A46,'Annex 2 Designated EHV charges'!$D:$P,11,FALSE)=0,0,VLOOKUP($A46,'Annex 2 Designated EHV charges'!$D:$P,11,FALSE)),"")</f>
        <v/>
      </c>
      <c r="G46" s="105" t="str">
        <f>IFERROR(IF(VLOOKUP($A46,'Annex 2 Designated EHV charges'!$D:$P,12,FALSE)=0,0,VLOOKUP($A46,'Annex 2 Designated EHV charges'!$D:$P,12,FALSE)),"")</f>
        <v/>
      </c>
      <c r="H46" s="105" t="str">
        <f>IFERROR(IF(VLOOKUP($A46,'Annex 2 Designated EHV charges'!$D:$P,13,FALSE)=0,0,VLOOKUP($A46,'Annex 2 Designated EHV charges'!$D:$P,13,FALSE)),"")</f>
        <v/>
      </c>
    </row>
    <row r="47" spans="1:8" x14ac:dyDescent="0.25">
      <c r="A47" s="102" t="str">
        <f t="array" ref="A47">IFERROR(INDEX('Annex 2 Designated EHV charges'!$D$10:$D$170, MATCH(0, IF(('Annex 2 Designated EHV charges'!$D$10:$D$170=""),1, COUNTIF(A$4:$A46, 'Annex 2 Designated EHV charges'!$D$10:$D$170)), 0)),"")</f>
        <v/>
      </c>
      <c r="B47" s="78" t="str">
        <f>IF($A47="","",VLOOKUP($A47,'Annex 2 Designated EHV charges'!$D:$P,2,0))</f>
        <v/>
      </c>
      <c r="C47" s="97" t="str">
        <f>IF($A47="","",VLOOKUP($A47,'Annex 2 Designated EHV charges'!$D:$P,3,0))</f>
        <v/>
      </c>
      <c r="D47" s="98" t="str">
        <f>IF($A47="","",VLOOKUP($A47,'Annex 2 Designated EHV charges'!$D:$P,4,0))</f>
        <v/>
      </c>
      <c r="E47" s="103" t="str">
        <f>IFERROR(IF(VLOOKUP($A47,'Annex 2 Designated EHV charges'!$D:$P,10,FALSE)=0,0,VLOOKUP($A47,'Annex 2 Designated EHV charges'!$D:$P,10,FALSE)),"")</f>
        <v/>
      </c>
      <c r="F47" s="104" t="str">
        <f>IFERROR(IF(VLOOKUP($A47,'Annex 2 Designated EHV charges'!$D:$P,11,FALSE)=0,0,VLOOKUP($A47,'Annex 2 Designated EHV charges'!$D:$P,11,FALSE)),"")</f>
        <v/>
      </c>
      <c r="G47" s="105" t="str">
        <f>IFERROR(IF(VLOOKUP($A47,'Annex 2 Designated EHV charges'!$D:$P,12,FALSE)=0,0,VLOOKUP($A47,'Annex 2 Designated EHV charges'!$D:$P,12,FALSE)),"")</f>
        <v/>
      </c>
      <c r="H47" s="105" t="str">
        <f>IFERROR(IF(VLOOKUP($A47,'Annex 2 Designated EHV charges'!$D:$P,13,FALSE)=0,0,VLOOKUP($A47,'Annex 2 Designated EHV charges'!$D:$P,13,FALSE)),"")</f>
        <v/>
      </c>
    </row>
    <row r="48" spans="1:8" x14ac:dyDescent="0.25">
      <c r="A48" s="102" t="str">
        <f t="array" ref="A48">IFERROR(INDEX('Annex 2 Designated EHV charges'!$D$10:$D$170, MATCH(0, IF(('Annex 2 Designated EHV charges'!$D$10:$D$170=""),1, COUNTIF(A$4:$A47, 'Annex 2 Designated EHV charges'!$D$10:$D$170)), 0)),"")</f>
        <v/>
      </c>
      <c r="B48" s="78" t="str">
        <f>IF($A48="","",VLOOKUP($A48,'Annex 2 Designated EHV charges'!$D:$P,2,0))</f>
        <v/>
      </c>
      <c r="C48" s="97" t="str">
        <f>IF($A48="","",VLOOKUP($A48,'Annex 2 Designated EHV charges'!$D:$P,3,0))</f>
        <v/>
      </c>
      <c r="D48" s="98" t="str">
        <f>IF($A48="","",VLOOKUP($A48,'Annex 2 Designated EHV charges'!$D:$P,4,0))</f>
        <v/>
      </c>
      <c r="E48" s="103" t="str">
        <f>IFERROR(IF(VLOOKUP($A48,'Annex 2 Designated EHV charges'!$D:$P,10,FALSE)=0,0,VLOOKUP($A48,'Annex 2 Designated EHV charges'!$D:$P,10,FALSE)),"")</f>
        <v/>
      </c>
      <c r="F48" s="104" t="str">
        <f>IFERROR(IF(VLOOKUP($A48,'Annex 2 Designated EHV charges'!$D:$P,11,FALSE)=0,0,VLOOKUP($A48,'Annex 2 Designated EHV charges'!$D:$P,11,FALSE)),"")</f>
        <v/>
      </c>
      <c r="G48" s="105" t="str">
        <f>IFERROR(IF(VLOOKUP($A48,'Annex 2 Designated EHV charges'!$D:$P,12,FALSE)=0,0,VLOOKUP($A48,'Annex 2 Designated EHV charges'!$D:$P,12,FALSE)),"")</f>
        <v/>
      </c>
      <c r="H48" s="105" t="str">
        <f>IFERROR(IF(VLOOKUP($A48,'Annex 2 Designated EHV charges'!$D:$P,13,FALSE)=0,0,VLOOKUP($A48,'Annex 2 Designated EHV charges'!$D:$P,13,FALSE)),"")</f>
        <v/>
      </c>
    </row>
    <row r="49" spans="1:8" x14ac:dyDescent="0.25">
      <c r="A49" s="102" t="str">
        <f t="array" ref="A49">IFERROR(INDEX('Annex 2 Designated EHV charges'!$D$10:$D$170, MATCH(0, IF(('Annex 2 Designated EHV charges'!$D$10:$D$170=""),1, COUNTIF(A$4:$A48, 'Annex 2 Designated EHV charges'!$D$10:$D$170)), 0)),"")</f>
        <v/>
      </c>
      <c r="B49" s="78" t="str">
        <f>IF($A49="","",VLOOKUP($A49,'Annex 2 Designated EHV charges'!$D:$P,2,0))</f>
        <v/>
      </c>
      <c r="C49" s="97" t="str">
        <f>IF($A49="","",VLOOKUP($A49,'Annex 2 Designated EHV charges'!$D:$P,3,0))</f>
        <v/>
      </c>
      <c r="D49" s="98" t="str">
        <f>IF($A49="","",VLOOKUP($A49,'Annex 2 Designated EHV charges'!$D:$P,4,0))</f>
        <v/>
      </c>
      <c r="E49" s="103" t="str">
        <f>IFERROR(IF(VLOOKUP($A49,'Annex 2 Designated EHV charges'!$D:$P,10,FALSE)=0,0,VLOOKUP($A49,'Annex 2 Designated EHV charges'!$D:$P,10,FALSE)),"")</f>
        <v/>
      </c>
      <c r="F49" s="104" t="str">
        <f>IFERROR(IF(VLOOKUP($A49,'Annex 2 Designated EHV charges'!$D:$P,11,FALSE)=0,0,VLOOKUP($A49,'Annex 2 Designated EHV charges'!$D:$P,11,FALSE)),"")</f>
        <v/>
      </c>
      <c r="G49" s="105" t="str">
        <f>IFERROR(IF(VLOOKUP($A49,'Annex 2 Designated EHV charges'!$D:$P,12,FALSE)=0,0,VLOOKUP($A49,'Annex 2 Designated EHV charges'!$D:$P,12,FALSE)),"")</f>
        <v/>
      </c>
      <c r="H49" s="105" t="str">
        <f>IFERROR(IF(VLOOKUP($A49,'Annex 2 Designated EHV charges'!$D:$P,13,FALSE)=0,0,VLOOKUP($A49,'Annex 2 Designated EHV charges'!$D:$P,13,FALSE)),"")</f>
        <v/>
      </c>
    </row>
    <row r="50" spans="1:8" x14ac:dyDescent="0.25">
      <c r="A50" s="102" t="str">
        <f t="array" ref="A50">IFERROR(INDEX('Annex 2 Designated EHV charges'!$D$10:$D$170, MATCH(0, IF(('Annex 2 Designated EHV charges'!$D$10:$D$170=""),1, COUNTIF(A$4:$A49, 'Annex 2 Designated EHV charges'!$D$10:$D$170)), 0)),"")</f>
        <v/>
      </c>
      <c r="B50" s="78" t="str">
        <f>IF($A50="","",VLOOKUP($A50,'Annex 2 Designated EHV charges'!$D:$P,2,0))</f>
        <v/>
      </c>
      <c r="C50" s="97" t="str">
        <f>IF($A50="","",VLOOKUP($A50,'Annex 2 Designated EHV charges'!$D:$P,3,0))</f>
        <v/>
      </c>
      <c r="D50" s="98" t="str">
        <f>IF($A50="","",VLOOKUP($A50,'Annex 2 Designated EHV charges'!$D:$P,4,0))</f>
        <v/>
      </c>
      <c r="E50" s="103" t="str">
        <f>IFERROR(IF(VLOOKUP($A50,'Annex 2 Designated EHV charges'!$D:$P,10,FALSE)=0,0,VLOOKUP($A50,'Annex 2 Designated EHV charges'!$D:$P,10,FALSE)),"")</f>
        <v/>
      </c>
      <c r="F50" s="104" t="str">
        <f>IFERROR(IF(VLOOKUP($A50,'Annex 2 Designated EHV charges'!$D:$P,11,FALSE)=0,0,VLOOKUP($A50,'Annex 2 Designated EHV charges'!$D:$P,11,FALSE)),"")</f>
        <v/>
      </c>
      <c r="G50" s="105" t="str">
        <f>IFERROR(IF(VLOOKUP($A50,'Annex 2 Designated EHV charges'!$D:$P,12,FALSE)=0,0,VLOOKUP($A50,'Annex 2 Designated EHV charges'!$D:$P,12,FALSE)),"")</f>
        <v/>
      </c>
      <c r="H50" s="105" t="str">
        <f>IFERROR(IF(VLOOKUP($A50,'Annex 2 Designated EHV charges'!$D:$P,13,FALSE)=0,0,VLOOKUP($A50,'Annex 2 Designated EHV charges'!$D:$P,13,FALSE)),"")</f>
        <v/>
      </c>
    </row>
    <row r="51" spans="1:8" x14ac:dyDescent="0.25">
      <c r="A51" s="102" t="str">
        <f t="array" ref="A51">IFERROR(INDEX('Annex 2 Designated EHV charges'!$D$10:$D$170, MATCH(0, IF(('Annex 2 Designated EHV charges'!$D$10:$D$170=""),1, COUNTIF(A$4:$A50, 'Annex 2 Designated EHV charges'!$D$10:$D$170)), 0)),"")</f>
        <v/>
      </c>
      <c r="B51" s="78" t="str">
        <f>IF($A51="","",VLOOKUP($A51,'Annex 2 Designated EHV charges'!$D:$P,2,0))</f>
        <v/>
      </c>
      <c r="C51" s="97" t="str">
        <f>IF($A51="","",VLOOKUP($A51,'Annex 2 Designated EHV charges'!$D:$P,3,0))</f>
        <v/>
      </c>
      <c r="D51" s="98" t="str">
        <f>IF($A51="","",VLOOKUP($A51,'Annex 2 Designated EHV charges'!$D:$P,4,0))</f>
        <v/>
      </c>
      <c r="E51" s="103" t="str">
        <f>IFERROR(IF(VLOOKUP($A51,'Annex 2 Designated EHV charges'!$D:$P,10,FALSE)=0,0,VLOOKUP($A51,'Annex 2 Designated EHV charges'!$D:$P,10,FALSE)),"")</f>
        <v/>
      </c>
      <c r="F51" s="104" t="str">
        <f>IFERROR(IF(VLOOKUP($A51,'Annex 2 Designated EHV charges'!$D:$P,11,FALSE)=0,0,VLOOKUP($A51,'Annex 2 Designated EHV charges'!$D:$P,11,FALSE)),"")</f>
        <v/>
      </c>
      <c r="G51" s="105" t="str">
        <f>IFERROR(IF(VLOOKUP($A51,'Annex 2 Designated EHV charges'!$D:$P,12,FALSE)=0,0,VLOOKUP($A51,'Annex 2 Designated EHV charges'!$D:$P,12,FALSE)),"")</f>
        <v/>
      </c>
      <c r="H51" s="105" t="str">
        <f>IFERROR(IF(VLOOKUP($A51,'Annex 2 Designated EHV charges'!$D:$P,13,FALSE)=0,0,VLOOKUP($A51,'Annex 2 Designated EHV charges'!$D:$P,13,FALSE)),"")</f>
        <v/>
      </c>
    </row>
    <row r="52" spans="1:8" x14ac:dyDescent="0.25">
      <c r="A52" s="102" t="str">
        <f t="array" ref="A52">IFERROR(INDEX('Annex 2 Designated EHV charges'!$D$10:$D$170, MATCH(0, IF(('Annex 2 Designated EHV charges'!$D$10:$D$170=""),1, COUNTIF(A$4:$A51, 'Annex 2 Designated EHV charges'!$D$10:$D$170)), 0)),"")</f>
        <v/>
      </c>
      <c r="B52" s="78" t="str">
        <f>IF($A52="","",VLOOKUP($A52,'Annex 2 Designated EHV charges'!$D:$P,2,0))</f>
        <v/>
      </c>
      <c r="C52" s="97" t="str">
        <f>IF($A52="","",VLOOKUP($A52,'Annex 2 Designated EHV charges'!$D:$P,3,0))</f>
        <v/>
      </c>
      <c r="D52" s="98" t="str">
        <f>IF($A52="","",VLOOKUP($A52,'Annex 2 Designated EHV charges'!$D:$P,4,0))</f>
        <v/>
      </c>
      <c r="E52" s="103" t="str">
        <f>IFERROR(IF(VLOOKUP($A52,'Annex 2 Designated EHV charges'!$D:$P,10,FALSE)=0,0,VLOOKUP($A52,'Annex 2 Designated EHV charges'!$D:$P,10,FALSE)),"")</f>
        <v/>
      </c>
      <c r="F52" s="104" t="str">
        <f>IFERROR(IF(VLOOKUP($A52,'Annex 2 Designated EHV charges'!$D:$P,11,FALSE)=0,0,VLOOKUP($A52,'Annex 2 Designated EHV charges'!$D:$P,11,FALSE)),"")</f>
        <v/>
      </c>
      <c r="G52" s="105" t="str">
        <f>IFERROR(IF(VLOOKUP($A52,'Annex 2 Designated EHV charges'!$D:$P,12,FALSE)=0,0,VLOOKUP($A52,'Annex 2 Designated EHV charges'!$D:$P,12,FALSE)),"")</f>
        <v/>
      </c>
      <c r="H52" s="105" t="str">
        <f>IFERROR(IF(VLOOKUP($A52,'Annex 2 Designated EHV charges'!$D:$P,13,FALSE)=0,0,VLOOKUP($A52,'Annex 2 Designated EHV charges'!$D:$P,13,FALSE)),"")</f>
        <v/>
      </c>
    </row>
    <row r="53" spans="1:8" x14ac:dyDescent="0.25">
      <c r="A53" s="102" t="str">
        <f t="array" ref="A53">IFERROR(INDEX('Annex 2 Designated EHV charges'!$D$10:$D$170, MATCH(0, IF(('Annex 2 Designated EHV charges'!$D$10:$D$170=""),1, COUNTIF(A$4:$A52, 'Annex 2 Designated EHV charges'!$D$10:$D$170)), 0)),"")</f>
        <v/>
      </c>
      <c r="B53" s="78" t="str">
        <f>IF($A53="","",VLOOKUP($A53,'Annex 2 Designated EHV charges'!$D:$P,2,0))</f>
        <v/>
      </c>
      <c r="C53" s="97" t="str">
        <f>IF($A53="","",VLOOKUP($A53,'Annex 2 Designated EHV charges'!$D:$P,3,0))</f>
        <v/>
      </c>
      <c r="D53" s="98" t="str">
        <f>IF($A53="","",VLOOKUP($A53,'Annex 2 Designated EHV charges'!$D:$P,4,0))</f>
        <v/>
      </c>
      <c r="E53" s="103" t="str">
        <f>IFERROR(IF(VLOOKUP($A53,'Annex 2 Designated EHV charges'!$D:$P,10,FALSE)=0,0,VLOOKUP($A53,'Annex 2 Designated EHV charges'!$D:$P,10,FALSE)),"")</f>
        <v/>
      </c>
      <c r="F53" s="104" t="str">
        <f>IFERROR(IF(VLOOKUP($A53,'Annex 2 Designated EHV charges'!$D:$P,11,FALSE)=0,0,VLOOKUP($A53,'Annex 2 Designated EHV charges'!$D:$P,11,FALSE)),"")</f>
        <v/>
      </c>
      <c r="G53" s="105" t="str">
        <f>IFERROR(IF(VLOOKUP($A53,'Annex 2 Designated EHV charges'!$D:$P,12,FALSE)=0,0,VLOOKUP($A53,'Annex 2 Designated EHV charges'!$D:$P,12,FALSE)),"")</f>
        <v/>
      </c>
      <c r="H53" s="105" t="str">
        <f>IFERROR(IF(VLOOKUP($A53,'Annex 2 Designated EHV charges'!$D:$P,13,FALSE)=0,0,VLOOKUP($A53,'Annex 2 Designated EHV charges'!$D:$P,13,FALSE)),"")</f>
        <v/>
      </c>
    </row>
    <row r="54" spans="1:8" x14ac:dyDescent="0.25">
      <c r="A54" s="102" t="str">
        <f t="array" ref="A54">IFERROR(INDEX('Annex 2 Designated EHV charges'!$D$10:$D$170, MATCH(0, IF(('Annex 2 Designated EHV charges'!$D$10:$D$170=""),1, COUNTIF(A$4:$A53, 'Annex 2 Designated EHV charges'!$D$10:$D$170)), 0)),"")</f>
        <v/>
      </c>
      <c r="B54" s="78" t="str">
        <f>IF($A54="","",VLOOKUP($A54,'Annex 2 Designated EHV charges'!$D:$P,2,0))</f>
        <v/>
      </c>
      <c r="C54" s="97" t="str">
        <f>IF($A54="","",VLOOKUP($A54,'Annex 2 Designated EHV charges'!$D:$P,3,0))</f>
        <v/>
      </c>
      <c r="D54" s="98" t="str">
        <f>IF($A54="","",VLOOKUP($A54,'Annex 2 Designated EHV charges'!$D:$P,4,0))</f>
        <v/>
      </c>
      <c r="E54" s="103" t="str">
        <f>IFERROR(IF(VLOOKUP($A54,'Annex 2 Designated EHV charges'!$D:$P,10,FALSE)=0,0,VLOOKUP($A54,'Annex 2 Designated EHV charges'!$D:$P,10,FALSE)),"")</f>
        <v/>
      </c>
      <c r="F54" s="104" t="str">
        <f>IFERROR(IF(VLOOKUP($A54,'Annex 2 Designated EHV charges'!$D:$P,11,FALSE)=0,0,VLOOKUP($A54,'Annex 2 Designated EHV charges'!$D:$P,11,FALSE)),"")</f>
        <v/>
      </c>
      <c r="G54" s="105" t="str">
        <f>IFERROR(IF(VLOOKUP($A54,'Annex 2 Designated EHV charges'!$D:$P,12,FALSE)=0,0,VLOOKUP($A54,'Annex 2 Designated EHV charges'!$D:$P,12,FALSE)),"")</f>
        <v/>
      </c>
      <c r="H54" s="105" t="str">
        <f>IFERROR(IF(VLOOKUP($A54,'Annex 2 Designated EHV charges'!$D:$P,13,FALSE)=0,0,VLOOKUP($A54,'Annex 2 Designated EHV charges'!$D:$P,13,FALSE)),"")</f>
        <v/>
      </c>
    </row>
    <row r="55" spans="1:8" x14ac:dyDescent="0.25">
      <c r="A55" s="102" t="str">
        <f t="array" ref="A55">IFERROR(INDEX('Annex 2 Designated EHV charges'!$D$10:$D$170, MATCH(0, IF(('Annex 2 Designated EHV charges'!$D$10:$D$170=""),1, COUNTIF(A$4:$A54, 'Annex 2 Designated EHV charges'!$D$10:$D$170)), 0)),"")</f>
        <v/>
      </c>
      <c r="B55" s="78" t="str">
        <f>IF($A55="","",VLOOKUP($A55,'Annex 2 Designated EHV charges'!$D:$P,2,0))</f>
        <v/>
      </c>
      <c r="C55" s="97" t="str">
        <f>IF($A55="","",VLOOKUP($A55,'Annex 2 Designated EHV charges'!$D:$P,3,0))</f>
        <v/>
      </c>
      <c r="D55" s="98" t="str">
        <f>IF($A55="","",VLOOKUP($A55,'Annex 2 Designated EHV charges'!$D:$P,4,0))</f>
        <v/>
      </c>
      <c r="E55" s="103" t="str">
        <f>IFERROR(IF(VLOOKUP($A55,'Annex 2 Designated EHV charges'!$D:$P,10,FALSE)=0,0,VLOOKUP($A55,'Annex 2 Designated EHV charges'!$D:$P,10,FALSE)),"")</f>
        <v/>
      </c>
      <c r="F55" s="104" t="str">
        <f>IFERROR(IF(VLOOKUP($A55,'Annex 2 Designated EHV charges'!$D:$P,11,FALSE)=0,0,VLOOKUP($A55,'Annex 2 Designated EHV charges'!$D:$P,11,FALSE)),"")</f>
        <v/>
      </c>
      <c r="G55" s="105" t="str">
        <f>IFERROR(IF(VLOOKUP($A55,'Annex 2 Designated EHV charges'!$D:$P,12,FALSE)=0,0,VLOOKUP($A55,'Annex 2 Designated EHV charges'!$D:$P,12,FALSE)),"")</f>
        <v/>
      </c>
      <c r="H55" s="105" t="str">
        <f>IFERROR(IF(VLOOKUP($A55,'Annex 2 Designated EHV charges'!$D:$P,13,FALSE)=0,0,VLOOKUP($A55,'Annex 2 Designated EHV charges'!$D:$P,13,FALSE)),"")</f>
        <v/>
      </c>
    </row>
    <row r="56" spans="1:8" x14ac:dyDescent="0.25">
      <c r="A56" s="102" t="str">
        <f t="array" ref="A56">IFERROR(INDEX('Annex 2 Designated EHV charges'!$D$10:$D$170, MATCH(0, IF(('Annex 2 Designated EHV charges'!$D$10:$D$170=""),1, COUNTIF(A$4:$A55, 'Annex 2 Designated EHV charges'!$D$10:$D$170)), 0)),"")</f>
        <v/>
      </c>
      <c r="B56" s="78" t="str">
        <f>IF($A56="","",VLOOKUP($A56,'Annex 2 Designated EHV charges'!$D:$P,2,0))</f>
        <v/>
      </c>
      <c r="C56" s="97" t="str">
        <f>IF($A56="","",VLOOKUP($A56,'Annex 2 Designated EHV charges'!$D:$P,3,0))</f>
        <v/>
      </c>
      <c r="D56" s="98" t="str">
        <f>IF($A56="","",VLOOKUP($A56,'Annex 2 Designated EHV charges'!$D:$P,4,0))</f>
        <v/>
      </c>
      <c r="E56" s="103" t="str">
        <f>IFERROR(IF(VLOOKUP($A56,'Annex 2 Designated EHV charges'!$D:$P,10,FALSE)=0,0,VLOOKUP($A56,'Annex 2 Designated EHV charges'!$D:$P,10,FALSE)),"")</f>
        <v/>
      </c>
      <c r="F56" s="104" t="str">
        <f>IFERROR(IF(VLOOKUP($A56,'Annex 2 Designated EHV charges'!$D:$P,11,FALSE)=0,0,VLOOKUP($A56,'Annex 2 Designated EHV charges'!$D:$P,11,FALSE)),"")</f>
        <v/>
      </c>
      <c r="G56" s="105" t="str">
        <f>IFERROR(IF(VLOOKUP($A56,'Annex 2 Designated EHV charges'!$D:$P,12,FALSE)=0,0,VLOOKUP($A56,'Annex 2 Designated EHV charges'!$D:$P,12,FALSE)),"")</f>
        <v/>
      </c>
      <c r="H56" s="105" t="str">
        <f>IFERROR(IF(VLOOKUP($A56,'Annex 2 Designated EHV charges'!$D:$P,13,FALSE)=0,0,VLOOKUP($A56,'Annex 2 Designated EHV charges'!$D:$P,13,FALSE)),"")</f>
        <v/>
      </c>
    </row>
    <row r="57" spans="1:8" x14ac:dyDescent="0.25">
      <c r="A57" s="102" t="str">
        <f t="array" ref="A57">IFERROR(INDEX('Annex 2 Designated EHV charges'!$D$10:$D$170, MATCH(0, IF(('Annex 2 Designated EHV charges'!$D$10:$D$170=""),1, COUNTIF(A$4:$A56, 'Annex 2 Designated EHV charges'!$D$10:$D$170)), 0)),"")</f>
        <v/>
      </c>
      <c r="B57" s="78" t="str">
        <f>IF($A57="","",VLOOKUP($A57,'Annex 2 Designated EHV charges'!$D:$P,2,0))</f>
        <v/>
      </c>
      <c r="C57" s="97" t="str">
        <f>IF($A57="","",VLOOKUP($A57,'Annex 2 Designated EHV charges'!$D:$P,3,0))</f>
        <v/>
      </c>
      <c r="D57" s="98" t="str">
        <f>IF($A57="","",VLOOKUP($A57,'Annex 2 Designated EHV charges'!$D:$P,4,0))</f>
        <v/>
      </c>
      <c r="E57" s="103" t="str">
        <f>IFERROR(IF(VLOOKUP($A57,'Annex 2 Designated EHV charges'!$D:$P,10,FALSE)=0,0,VLOOKUP($A57,'Annex 2 Designated EHV charges'!$D:$P,10,FALSE)),"")</f>
        <v/>
      </c>
      <c r="F57" s="104" t="str">
        <f>IFERROR(IF(VLOOKUP($A57,'Annex 2 Designated EHV charges'!$D:$P,11,FALSE)=0,0,VLOOKUP($A57,'Annex 2 Designated EHV charges'!$D:$P,11,FALSE)),"")</f>
        <v/>
      </c>
      <c r="G57" s="105" t="str">
        <f>IFERROR(IF(VLOOKUP($A57,'Annex 2 Designated EHV charges'!$D:$P,12,FALSE)=0,0,VLOOKUP($A57,'Annex 2 Designated EHV charges'!$D:$P,12,FALSE)),"")</f>
        <v/>
      </c>
      <c r="H57" s="105" t="str">
        <f>IFERROR(IF(VLOOKUP($A57,'Annex 2 Designated EHV charges'!$D:$P,13,FALSE)=0,0,VLOOKUP($A57,'Annex 2 Designated EHV charges'!$D:$P,13,FALSE)),"")</f>
        <v/>
      </c>
    </row>
    <row r="58" spans="1:8" x14ac:dyDescent="0.25">
      <c r="A58" s="102" t="str">
        <f t="array" ref="A58">IFERROR(INDEX('Annex 2 Designated EHV charges'!$D$10:$D$170, MATCH(0, IF(('Annex 2 Designated EHV charges'!$D$10:$D$170=""),1, COUNTIF(A$4:$A57, 'Annex 2 Designated EHV charges'!$D$10:$D$170)), 0)),"")</f>
        <v/>
      </c>
      <c r="B58" s="78" t="str">
        <f>IF($A58="","",VLOOKUP($A58,'Annex 2 Designated EHV charges'!$D:$P,2,0))</f>
        <v/>
      </c>
      <c r="C58" s="97" t="str">
        <f>IF($A58="","",VLOOKUP($A58,'Annex 2 Designated EHV charges'!$D:$P,3,0))</f>
        <v/>
      </c>
      <c r="D58" s="98" t="str">
        <f>IF($A58="","",VLOOKUP($A58,'Annex 2 Designated EHV charges'!$D:$P,4,0))</f>
        <v/>
      </c>
      <c r="E58" s="103" t="str">
        <f>IFERROR(IF(VLOOKUP($A58,'Annex 2 Designated EHV charges'!$D:$P,10,FALSE)=0,0,VLOOKUP($A58,'Annex 2 Designated EHV charges'!$D:$P,10,FALSE)),"")</f>
        <v/>
      </c>
      <c r="F58" s="104" t="str">
        <f>IFERROR(IF(VLOOKUP($A58,'Annex 2 Designated EHV charges'!$D:$P,11,FALSE)=0,0,VLOOKUP($A58,'Annex 2 Designated EHV charges'!$D:$P,11,FALSE)),"")</f>
        <v/>
      </c>
      <c r="G58" s="105" t="str">
        <f>IFERROR(IF(VLOOKUP($A58,'Annex 2 Designated EHV charges'!$D:$P,12,FALSE)=0,0,VLOOKUP($A58,'Annex 2 Designated EHV charges'!$D:$P,12,FALSE)),"")</f>
        <v/>
      </c>
      <c r="H58" s="105" t="str">
        <f>IFERROR(IF(VLOOKUP($A58,'Annex 2 Designated EHV charges'!$D:$P,13,FALSE)=0,0,VLOOKUP($A58,'Annex 2 Designated EHV charges'!$D:$P,13,FALSE)),"")</f>
        <v/>
      </c>
    </row>
    <row r="59" spans="1:8" x14ac:dyDescent="0.25">
      <c r="A59" s="102" t="str">
        <f t="array" ref="A59">IFERROR(INDEX('Annex 2 Designated EHV charges'!$D$10:$D$170, MATCH(0, IF(('Annex 2 Designated EHV charges'!$D$10:$D$170=""),1, COUNTIF(A$4:$A58, 'Annex 2 Designated EHV charges'!$D$10:$D$170)), 0)),"")</f>
        <v/>
      </c>
      <c r="B59" s="78" t="str">
        <f>IF($A59="","",VLOOKUP($A59,'Annex 2 Designated EHV charges'!$D:$P,2,0))</f>
        <v/>
      </c>
      <c r="C59" s="97" t="str">
        <f>IF($A59="","",VLOOKUP($A59,'Annex 2 Designated EHV charges'!$D:$P,3,0))</f>
        <v/>
      </c>
      <c r="D59" s="98" t="str">
        <f>IF($A59="","",VLOOKUP($A59,'Annex 2 Designated EHV charges'!$D:$P,4,0))</f>
        <v/>
      </c>
      <c r="E59" s="103" t="str">
        <f>IFERROR(IF(VLOOKUP($A59,'Annex 2 Designated EHV charges'!$D:$P,10,FALSE)=0,0,VLOOKUP($A59,'Annex 2 Designated EHV charges'!$D:$P,10,FALSE)),"")</f>
        <v/>
      </c>
      <c r="F59" s="104" t="str">
        <f>IFERROR(IF(VLOOKUP($A59,'Annex 2 Designated EHV charges'!$D:$P,11,FALSE)=0,0,VLOOKUP($A59,'Annex 2 Designated EHV charges'!$D:$P,11,FALSE)),"")</f>
        <v/>
      </c>
      <c r="G59" s="105" t="str">
        <f>IFERROR(IF(VLOOKUP($A59,'Annex 2 Designated EHV charges'!$D:$P,12,FALSE)=0,0,VLOOKUP($A59,'Annex 2 Designated EHV charges'!$D:$P,12,FALSE)),"")</f>
        <v/>
      </c>
      <c r="H59" s="105" t="str">
        <f>IFERROR(IF(VLOOKUP($A59,'Annex 2 Designated EHV charges'!$D:$P,13,FALSE)=0,0,VLOOKUP($A59,'Annex 2 Designated EHV charges'!$D:$P,13,FALSE)),"")</f>
        <v/>
      </c>
    </row>
    <row r="60" spans="1:8" x14ac:dyDescent="0.25">
      <c r="A60" s="102" t="str">
        <f t="array" ref="A60">IFERROR(INDEX('Annex 2 Designated EHV charges'!$D$10:$D$170, MATCH(0, IF(('Annex 2 Designated EHV charges'!$D$10:$D$170=""),1, COUNTIF(A$4:$A59, 'Annex 2 Designated EHV charges'!$D$10:$D$170)), 0)),"")</f>
        <v/>
      </c>
      <c r="B60" s="78" t="str">
        <f>IF($A60="","",VLOOKUP($A60,'Annex 2 Designated EHV charges'!$D:$P,2,0))</f>
        <v/>
      </c>
      <c r="C60" s="97" t="str">
        <f>IF($A60="","",VLOOKUP($A60,'Annex 2 Designated EHV charges'!$D:$P,3,0))</f>
        <v/>
      </c>
      <c r="D60" s="98" t="str">
        <f>IF($A60="","",VLOOKUP($A60,'Annex 2 Designated EHV charges'!$D:$P,4,0))</f>
        <v/>
      </c>
      <c r="E60" s="103" t="str">
        <f>IFERROR(IF(VLOOKUP($A60,'Annex 2 Designated EHV charges'!$D:$P,10,FALSE)=0,0,VLOOKUP($A60,'Annex 2 Designated EHV charges'!$D:$P,10,FALSE)),"")</f>
        <v/>
      </c>
      <c r="F60" s="104" t="str">
        <f>IFERROR(IF(VLOOKUP($A60,'Annex 2 Designated EHV charges'!$D:$P,11,FALSE)=0,0,VLOOKUP($A60,'Annex 2 Designated EHV charges'!$D:$P,11,FALSE)),"")</f>
        <v/>
      </c>
      <c r="G60" s="105" t="str">
        <f>IFERROR(IF(VLOOKUP($A60,'Annex 2 Designated EHV charges'!$D:$P,12,FALSE)=0,0,VLOOKUP($A60,'Annex 2 Designated EHV charges'!$D:$P,12,FALSE)),"")</f>
        <v/>
      </c>
      <c r="H60" s="105" t="str">
        <f>IFERROR(IF(VLOOKUP($A60,'Annex 2 Designated EHV charges'!$D:$P,13,FALSE)=0,0,VLOOKUP($A60,'Annex 2 Designated EHV charges'!$D:$P,13,FALSE)),"")</f>
        <v/>
      </c>
    </row>
    <row r="61" spans="1:8" x14ac:dyDescent="0.25">
      <c r="A61" s="102" t="str">
        <f t="array" ref="A61">IFERROR(INDEX('Annex 2 Designated EHV charges'!$D$10:$D$170, MATCH(0, IF(('Annex 2 Designated EHV charges'!$D$10:$D$170=""),1, COUNTIF(A$4:$A60, 'Annex 2 Designated EHV charges'!$D$10:$D$170)), 0)),"")</f>
        <v/>
      </c>
      <c r="B61" s="78" t="str">
        <f>IF($A61="","",VLOOKUP($A61,'Annex 2 Designated EHV charges'!$D:$P,2,0))</f>
        <v/>
      </c>
      <c r="C61" s="97" t="str">
        <f>IF($A61="","",VLOOKUP($A61,'Annex 2 Designated EHV charges'!$D:$P,3,0))</f>
        <v/>
      </c>
      <c r="D61" s="98" t="str">
        <f>IF($A61="","",VLOOKUP($A61,'Annex 2 Designated EHV charges'!$D:$P,4,0))</f>
        <v/>
      </c>
      <c r="E61" s="103" t="str">
        <f>IFERROR(IF(VLOOKUP($A61,'Annex 2 Designated EHV charges'!$D:$P,10,FALSE)=0,0,VLOOKUP($A61,'Annex 2 Designated EHV charges'!$D:$P,10,FALSE)),"")</f>
        <v/>
      </c>
      <c r="F61" s="104" t="str">
        <f>IFERROR(IF(VLOOKUP($A61,'Annex 2 Designated EHV charges'!$D:$P,11,FALSE)=0,0,VLOOKUP($A61,'Annex 2 Designated EHV charges'!$D:$P,11,FALSE)),"")</f>
        <v/>
      </c>
      <c r="G61" s="105" t="str">
        <f>IFERROR(IF(VLOOKUP($A61,'Annex 2 Designated EHV charges'!$D:$P,12,FALSE)=0,0,VLOOKUP($A61,'Annex 2 Designated EHV charges'!$D:$P,12,FALSE)),"")</f>
        <v/>
      </c>
      <c r="H61" s="105" t="str">
        <f>IFERROR(IF(VLOOKUP($A61,'Annex 2 Designated EHV charges'!$D:$P,13,FALSE)=0,0,VLOOKUP($A61,'Annex 2 Designated EHV charges'!$D:$P,13,FALSE)),"")</f>
        <v/>
      </c>
    </row>
    <row r="62" spans="1:8" x14ac:dyDescent="0.25">
      <c r="A62" s="102" t="str">
        <f t="array" ref="A62">IFERROR(INDEX('Annex 2 Designated EHV charges'!$D$10:$D$170, MATCH(0, IF(('Annex 2 Designated EHV charges'!$D$10:$D$170=""),1, COUNTIF(A$4:$A61, 'Annex 2 Designated EHV charges'!$D$10:$D$170)), 0)),"")</f>
        <v/>
      </c>
      <c r="B62" s="78" t="str">
        <f>IF($A62="","",VLOOKUP($A62,'Annex 2 Designated EHV charges'!$D:$P,2,0))</f>
        <v/>
      </c>
      <c r="C62" s="97" t="str">
        <f>IF($A62="","",VLOOKUP($A62,'Annex 2 Designated EHV charges'!$D:$P,3,0))</f>
        <v/>
      </c>
      <c r="D62" s="98" t="str">
        <f>IF($A62="","",VLOOKUP($A62,'Annex 2 Designated EHV charges'!$D:$P,4,0))</f>
        <v/>
      </c>
      <c r="E62" s="103" t="str">
        <f>IFERROR(IF(VLOOKUP($A62,'Annex 2 Designated EHV charges'!$D:$P,10,FALSE)=0,0,VLOOKUP($A62,'Annex 2 Designated EHV charges'!$D:$P,10,FALSE)),"")</f>
        <v/>
      </c>
      <c r="F62" s="104" t="str">
        <f>IFERROR(IF(VLOOKUP($A62,'Annex 2 Designated EHV charges'!$D:$P,11,FALSE)=0,0,VLOOKUP($A62,'Annex 2 Designated EHV charges'!$D:$P,11,FALSE)),"")</f>
        <v/>
      </c>
      <c r="G62" s="105" t="str">
        <f>IFERROR(IF(VLOOKUP($A62,'Annex 2 Designated EHV charges'!$D:$P,12,FALSE)=0,0,VLOOKUP($A62,'Annex 2 Designated EHV charges'!$D:$P,12,FALSE)),"")</f>
        <v/>
      </c>
      <c r="H62" s="105" t="str">
        <f>IFERROR(IF(VLOOKUP($A62,'Annex 2 Designated EHV charges'!$D:$P,13,FALSE)=0,0,VLOOKUP($A62,'Annex 2 Designated EHV charges'!$D:$P,13,FALSE)),"")</f>
        <v/>
      </c>
    </row>
    <row r="63" spans="1:8" x14ac:dyDescent="0.25">
      <c r="A63" s="102" t="str">
        <f t="array" ref="A63">IFERROR(INDEX('Annex 2 Designated EHV charges'!$D$10:$D$170, MATCH(0, IF(('Annex 2 Designated EHV charges'!$D$10:$D$170=""),1, COUNTIF(A$4:$A62, 'Annex 2 Designated EHV charges'!$D$10:$D$170)), 0)),"")</f>
        <v/>
      </c>
      <c r="B63" s="78" t="str">
        <f>IF($A63="","",VLOOKUP($A63,'Annex 2 Designated EHV charges'!$D:$P,2,0))</f>
        <v/>
      </c>
      <c r="C63" s="97" t="str">
        <f>IF($A63="","",VLOOKUP($A63,'Annex 2 Designated EHV charges'!$D:$P,3,0))</f>
        <v/>
      </c>
      <c r="D63" s="98" t="str">
        <f>IF($A63="","",VLOOKUP($A63,'Annex 2 Designated EHV charges'!$D:$P,4,0))</f>
        <v/>
      </c>
      <c r="E63" s="103" t="str">
        <f>IFERROR(IF(VLOOKUP($A63,'Annex 2 Designated EHV charges'!$D:$P,10,FALSE)=0,0,VLOOKUP($A63,'Annex 2 Designated EHV charges'!$D:$P,10,FALSE)),"")</f>
        <v/>
      </c>
      <c r="F63" s="104" t="str">
        <f>IFERROR(IF(VLOOKUP($A63,'Annex 2 Designated EHV charges'!$D:$P,11,FALSE)=0,0,VLOOKUP($A63,'Annex 2 Designated EHV charges'!$D:$P,11,FALSE)),"")</f>
        <v/>
      </c>
      <c r="G63" s="105" t="str">
        <f>IFERROR(IF(VLOOKUP($A63,'Annex 2 Designated EHV charges'!$D:$P,12,FALSE)=0,0,VLOOKUP($A63,'Annex 2 Designated EHV charges'!$D:$P,12,FALSE)),"")</f>
        <v/>
      </c>
      <c r="H63" s="105" t="str">
        <f>IFERROR(IF(VLOOKUP($A63,'Annex 2 Designated EHV charges'!$D:$P,13,FALSE)=0,0,VLOOKUP($A63,'Annex 2 Designated EHV charges'!$D:$P,13,FALSE)),"")</f>
        <v/>
      </c>
    </row>
    <row r="64" spans="1:8" x14ac:dyDescent="0.25">
      <c r="A64" s="102" t="str">
        <f t="array" ref="A64">IFERROR(INDEX('Annex 2 Designated EHV charges'!$D$10:$D$170, MATCH(0, IF(('Annex 2 Designated EHV charges'!$D$10:$D$170=""),1, COUNTIF(A$4:$A63, 'Annex 2 Designated EHV charges'!$D$10:$D$170)), 0)),"")</f>
        <v/>
      </c>
      <c r="B64" s="78" t="str">
        <f>IF($A64="","",VLOOKUP($A64,'Annex 2 Designated EHV charges'!$D:$P,2,0))</f>
        <v/>
      </c>
      <c r="C64" s="97" t="str">
        <f>IF($A64="","",VLOOKUP($A64,'Annex 2 Designated EHV charges'!$D:$P,3,0))</f>
        <v/>
      </c>
      <c r="D64" s="98" t="str">
        <f>IF($A64="","",VLOOKUP($A64,'Annex 2 Designated EHV charges'!$D:$P,4,0))</f>
        <v/>
      </c>
      <c r="E64" s="103" t="str">
        <f>IFERROR(IF(VLOOKUP($A64,'Annex 2 Designated EHV charges'!$D:$P,10,FALSE)=0,0,VLOOKUP($A64,'Annex 2 Designated EHV charges'!$D:$P,10,FALSE)),"")</f>
        <v/>
      </c>
      <c r="F64" s="104" t="str">
        <f>IFERROR(IF(VLOOKUP($A64,'Annex 2 Designated EHV charges'!$D:$P,11,FALSE)=0,0,VLOOKUP($A64,'Annex 2 Designated EHV charges'!$D:$P,11,FALSE)),"")</f>
        <v/>
      </c>
      <c r="G64" s="105" t="str">
        <f>IFERROR(IF(VLOOKUP($A64,'Annex 2 Designated EHV charges'!$D:$P,12,FALSE)=0,0,VLOOKUP($A64,'Annex 2 Designated EHV charges'!$D:$P,12,FALSE)),"")</f>
        <v/>
      </c>
      <c r="H64" s="105" t="str">
        <f>IFERROR(IF(VLOOKUP($A64,'Annex 2 Designated EHV charges'!$D:$P,13,FALSE)=0,0,VLOOKUP($A64,'Annex 2 Designated EHV charges'!$D:$P,13,FALSE)),"")</f>
        <v/>
      </c>
    </row>
    <row r="65" spans="1:8" x14ac:dyDescent="0.25">
      <c r="A65" s="102" t="str">
        <f t="array" ref="A65">IFERROR(INDEX('Annex 2 Designated EHV charges'!$D$10:$D$170, MATCH(0, IF(('Annex 2 Designated EHV charges'!$D$10:$D$170=""),1, COUNTIF(A$4:$A64, 'Annex 2 Designated EHV charges'!$D$10:$D$170)), 0)),"")</f>
        <v/>
      </c>
      <c r="B65" s="78" t="str">
        <f>IF($A65="","",VLOOKUP($A65,'Annex 2 Designated EHV charges'!$D:$P,2,0))</f>
        <v/>
      </c>
      <c r="C65" s="97" t="str">
        <f>IF($A65="","",VLOOKUP($A65,'Annex 2 Designated EHV charges'!$D:$P,3,0))</f>
        <v/>
      </c>
      <c r="D65" s="98" t="str">
        <f>IF($A65="","",VLOOKUP($A65,'Annex 2 Designated EHV charges'!$D:$P,4,0))</f>
        <v/>
      </c>
      <c r="E65" s="103" t="str">
        <f>IFERROR(IF(VLOOKUP($A65,'Annex 2 Designated EHV charges'!$D:$P,10,FALSE)=0,0,VLOOKUP($A65,'Annex 2 Designated EHV charges'!$D:$P,10,FALSE)),"")</f>
        <v/>
      </c>
      <c r="F65" s="104" t="str">
        <f>IFERROR(IF(VLOOKUP($A65,'Annex 2 Designated EHV charges'!$D:$P,11,FALSE)=0,0,VLOOKUP($A65,'Annex 2 Designated EHV charges'!$D:$P,11,FALSE)),"")</f>
        <v/>
      </c>
      <c r="G65" s="105" t="str">
        <f>IFERROR(IF(VLOOKUP($A65,'Annex 2 Designated EHV charges'!$D:$P,12,FALSE)=0,0,VLOOKUP($A65,'Annex 2 Designated EHV charges'!$D:$P,12,FALSE)),"")</f>
        <v/>
      </c>
      <c r="H65" s="105" t="str">
        <f>IFERROR(IF(VLOOKUP($A65,'Annex 2 Designated EHV charges'!$D:$P,13,FALSE)=0,0,VLOOKUP($A65,'Annex 2 Designated EHV charges'!$D:$P,13,FALSE)),"")</f>
        <v/>
      </c>
    </row>
    <row r="66" spans="1:8" x14ac:dyDescent="0.25">
      <c r="A66" s="102" t="str">
        <f t="array" ref="A66">IFERROR(INDEX('Annex 2 Designated EHV charges'!$D$10:$D$170, MATCH(0, IF(('Annex 2 Designated EHV charges'!$D$10:$D$170=""),1, COUNTIF(A$4:$A65, 'Annex 2 Designated EHV charges'!$D$10:$D$170)), 0)),"")</f>
        <v/>
      </c>
      <c r="B66" s="78" t="str">
        <f>IF($A66="","",VLOOKUP($A66,'Annex 2 Designated EHV charges'!$D:$P,2,0))</f>
        <v/>
      </c>
      <c r="C66" s="97" t="str">
        <f>IF($A66="","",VLOOKUP($A66,'Annex 2 Designated EHV charges'!$D:$P,3,0))</f>
        <v/>
      </c>
      <c r="D66" s="98" t="str">
        <f>IF($A66="","",VLOOKUP($A66,'Annex 2 Designated EHV charges'!$D:$P,4,0))</f>
        <v/>
      </c>
      <c r="E66" s="103" t="str">
        <f>IFERROR(IF(VLOOKUP($A66,'Annex 2 Designated EHV charges'!$D:$P,10,FALSE)=0,0,VLOOKUP($A66,'Annex 2 Designated EHV charges'!$D:$P,10,FALSE)),"")</f>
        <v/>
      </c>
      <c r="F66" s="104" t="str">
        <f>IFERROR(IF(VLOOKUP($A66,'Annex 2 Designated EHV charges'!$D:$P,11,FALSE)=0,0,VLOOKUP($A66,'Annex 2 Designated EHV charges'!$D:$P,11,FALSE)),"")</f>
        <v/>
      </c>
      <c r="G66" s="105" t="str">
        <f>IFERROR(IF(VLOOKUP($A66,'Annex 2 Designated EHV charges'!$D:$P,12,FALSE)=0,0,VLOOKUP($A66,'Annex 2 Designated EHV charges'!$D:$P,12,FALSE)),"")</f>
        <v/>
      </c>
      <c r="H66" s="105" t="str">
        <f>IFERROR(IF(VLOOKUP($A66,'Annex 2 Designated EHV charges'!$D:$P,13,FALSE)=0,0,VLOOKUP($A66,'Annex 2 Designated EHV charges'!$D:$P,13,FALSE)),"")</f>
        <v/>
      </c>
    </row>
    <row r="67" spans="1:8" x14ac:dyDescent="0.25">
      <c r="A67" s="102" t="str">
        <f t="array" ref="A67">IFERROR(INDEX('Annex 2 Designated EHV charges'!$D$10:$D$170, MATCH(0, IF(('Annex 2 Designated EHV charges'!$D$10:$D$170=""),1, COUNTIF(A$4:$A66, 'Annex 2 Designated EHV charges'!$D$10:$D$170)), 0)),"")</f>
        <v/>
      </c>
      <c r="B67" s="78" t="str">
        <f>IF($A67="","",VLOOKUP($A67,'Annex 2 Designated EHV charges'!$D:$P,2,0))</f>
        <v/>
      </c>
      <c r="C67" s="97" t="str">
        <f>IF($A67="","",VLOOKUP($A67,'Annex 2 Designated EHV charges'!$D:$P,3,0))</f>
        <v/>
      </c>
      <c r="D67" s="98" t="str">
        <f>IF($A67="","",VLOOKUP($A67,'Annex 2 Designated EHV charges'!$D:$P,4,0))</f>
        <v/>
      </c>
      <c r="E67" s="103" t="str">
        <f>IFERROR(IF(VLOOKUP($A67,'Annex 2 Designated EHV charges'!$D:$P,10,FALSE)=0,0,VLOOKUP($A67,'Annex 2 Designated EHV charges'!$D:$P,10,FALSE)),"")</f>
        <v/>
      </c>
      <c r="F67" s="104" t="str">
        <f>IFERROR(IF(VLOOKUP($A67,'Annex 2 Designated EHV charges'!$D:$P,11,FALSE)=0,0,VLOOKUP($A67,'Annex 2 Designated EHV charges'!$D:$P,11,FALSE)),"")</f>
        <v/>
      </c>
      <c r="G67" s="105" t="str">
        <f>IFERROR(IF(VLOOKUP($A67,'Annex 2 Designated EHV charges'!$D:$P,12,FALSE)=0,0,VLOOKUP($A67,'Annex 2 Designated EHV charges'!$D:$P,12,FALSE)),"")</f>
        <v/>
      </c>
      <c r="H67" s="105" t="str">
        <f>IFERROR(IF(VLOOKUP($A67,'Annex 2 Designated EHV charges'!$D:$P,13,FALSE)=0,0,VLOOKUP($A67,'Annex 2 Designated EHV charges'!$D:$P,13,FALSE)),"")</f>
        <v/>
      </c>
    </row>
    <row r="68" spans="1:8" x14ac:dyDescent="0.25">
      <c r="A68" s="102" t="str">
        <f t="array" ref="A68">IFERROR(INDEX('Annex 2 Designated EHV charges'!$D$10:$D$170, MATCH(0, IF(('Annex 2 Designated EHV charges'!$D$10:$D$170=""),1, COUNTIF(A$4:$A67, 'Annex 2 Designated EHV charges'!$D$10:$D$170)), 0)),"")</f>
        <v/>
      </c>
      <c r="B68" s="78" t="str">
        <f>IF($A68="","",VLOOKUP($A68,'Annex 2 Designated EHV charges'!$D:$P,2,0))</f>
        <v/>
      </c>
      <c r="C68" s="97" t="str">
        <f>IF($A68="","",VLOOKUP($A68,'Annex 2 Designated EHV charges'!$D:$P,3,0))</f>
        <v/>
      </c>
      <c r="D68" s="98" t="str">
        <f>IF($A68="","",VLOOKUP($A68,'Annex 2 Designated EHV charges'!$D:$P,4,0))</f>
        <v/>
      </c>
      <c r="E68" s="103" t="str">
        <f>IFERROR(IF(VLOOKUP($A68,'Annex 2 Designated EHV charges'!$D:$P,10,FALSE)=0,0,VLOOKUP($A68,'Annex 2 Designated EHV charges'!$D:$P,10,FALSE)),"")</f>
        <v/>
      </c>
      <c r="F68" s="104" t="str">
        <f>IFERROR(IF(VLOOKUP($A68,'Annex 2 Designated EHV charges'!$D:$P,11,FALSE)=0,0,VLOOKUP($A68,'Annex 2 Designated EHV charges'!$D:$P,11,FALSE)),"")</f>
        <v/>
      </c>
      <c r="G68" s="105" t="str">
        <f>IFERROR(IF(VLOOKUP($A68,'Annex 2 Designated EHV charges'!$D:$P,12,FALSE)=0,0,VLOOKUP($A68,'Annex 2 Designated EHV charges'!$D:$P,12,FALSE)),"")</f>
        <v/>
      </c>
      <c r="H68" s="105" t="str">
        <f>IFERROR(IF(VLOOKUP($A68,'Annex 2 Designated EHV charges'!$D:$P,13,FALSE)=0,0,VLOOKUP($A68,'Annex 2 Designated EHV charges'!$D:$P,13,FALSE)),"")</f>
        <v/>
      </c>
    </row>
    <row r="69" spans="1:8" x14ac:dyDescent="0.25">
      <c r="A69" s="102" t="str">
        <f t="array" ref="A69">IFERROR(INDEX('Annex 2 Designated EHV charges'!$D$10:$D$170, MATCH(0, IF(('Annex 2 Designated EHV charges'!$D$10:$D$170=""),1, COUNTIF(A$4:$A68, 'Annex 2 Designated EHV charges'!$D$10:$D$170)), 0)),"")</f>
        <v/>
      </c>
      <c r="B69" s="78" t="str">
        <f>IF($A69="","",VLOOKUP($A69,'Annex 2 Designated EHV charges'!$D:$P,2,0))</f>
        <v/>
      </c>
      <c r="C69" s="97" t="str">
        <f>IF($A69="","",VLOOKUP($A69,'Annex 2 Designated EHV charges'!$D:$P,3,0))</f>
        <v/>
      </c>
      <c r="D69" s="98" t="str">
        <f>IF($A69="","",VLOOKUP($A69,'Annex 2 Designated EHV charges'!$D:$P,4,0))</f>
        <v/>
      </c>
      <c r="E69" s="103" t="str">
        <f>IFERROR(IF(VLOOKUP($A69,'Annex 2 Designated EHV charges'!$D:$P,10,FALSE)=0,0,VLOOKUP($A69,'Annex 2 Designated EHV charges'!$D:$P,10,FALSE)),"")</f>
        <v/>
      </c>
      <c r="F69" s="104" t="str">
        <f>IFERROR(IF(VLOOKUP($A69,'Annex 2 Designated EHV charges'!$D:$P,11,FALSE)=0,0,VLOOKUP($A69,'Annex 2 Designated EHV charges'!$D:$P,11,FALSE)),"")</f>
        <v/>
      </c>
      <c r="G69" s="105" t="str">
        <f>IFERROR(IF(VLOOKUP($A69,'Annex 2 Designated EHV charges'!$D:$P,12,FALSE)=0,0,VLOOKUP($A69,'Annex 2 Designated EHV charges'!$D:$P,12,FALSE)),"")</f>
        <v/>
      </c>
      <c r="H69" s="105" t="str">
        <f>IFERROR(IF(VLOOKUP($A69,'Annex 2 Designated EHV charges'!$D:$P,13,FALSE)=0,0,VLOOKUP($A69,'Annex 2 Designated EHV charges'!$D:$P,13,FALSE)),"")</f>
        <v/>
      </c>
    </row>
    <row r="70" spans="1:8" x14ac:dyDescent="0.25">
      <c r="A70" s="102" t="str">
        <f t="array" ref="A70">IFERROR(INDEX('Annex 2 Designated EHV charges'!$D$10:$D$170, MATCH(0, IF(('Annex 2 Designated EHV charges'!$D$10:$D$170=""),1, COUNTIF(A$4:$A69, 'Annex 2 Designated EHV charges'!$D$10:$D$170)), 0)),"")</f>
        <v/>
      </c>
      <c r="B70" s="78" t="str">
        <f>IF($A70="","",VLOOKUP($A70,'Annex 2 Designated EHV charges'!$D:$P,2,0))</f>
        <v/>
      </c>
      <c r="C70" s="97" t="str">
        <f>IF($A70="","",VLOOKUP($A70,'Annex 2 Designated EHV charges'!$D:$P,3,0))</f>
        <v/>
      </c>
      <c r="D70" s="98" t="str">
        <f>IF($A70="","",VLOOKUP($A70,'Annex 2 Designated EHV charges'!$D:$P,4,0))</f>
        <v/>
      </c>
      <c r="E70" s="103" t="str">
        <f>IFERROR(IF(VLOOKUP($A70,'Annex 2 Designated EHV charges'!$D:$P,10,FALSE)=0,0,VLOOKUP($A70,'Annex 2 Designated EHV charges'!$D:$P,10,FALSE)),"")</f>
        <v/>
      </c>
      <c r="F70" s="104" t="str">
        <f>IFERROR(IF(VLOOKUP($A70,'Annex 2 Designated EHV charges'!$D:$P,11,FALSE)=0,0,VLOOKUP($A70,'Annex 2 Designated EHV charges'!$D:$P,11,FALSE)),"")</f>
        <v/>
      </c>
      <c r="G70" s="105" t="str">
        <f>IFERROR(IF(VLOOKUP($A70,'Annex 2 Designated EHV charges'!$D:$P,12,FALSE)=0,0,VLOOKUP($A70,'Annex 2 Designated EHV charges'!$D:$P,12,FALSE)),"")</f>
        <v/>
      </c>
      <c r="H70" s="105" t="str">
        <f>IFERROR(IF(VLOOKUP($A70,'Annex 2 Designated EHV charges'!$D:$P,13,FALSE)=0,0,VLOOKUP($A70,'Annex 2 Designated EHV charges'!$D:$P,13,FALSE)),"")</f>
        <v/>
      </c>
    </row>
    <row r="71" spans="1:8" x14ac:dyDescent="0.25">
      <c r="A71" s="102" t="str">
        <f t="array" ref="A71">IFERROR(INDEX('Annex 2 Designated EHV charges'!$D$10:$D$170, MATCH(0, IF(('Annex 2 Designated EHV charges'!$D$10:$D$170=""),1, COUNTIF(A$4:$A70, 'Annex 2 Designated EHV charges'!$D$10:$D$170)), 0)),"")</f>
        <v/>
      </c>
      <c r="B71" s="78" t="str">
        <f>IF($A71="","",VLOOKUP($A71,'Annex 2 Designated EHV charges'!$D:$P,2,0))</f>
        <v/>
      </c>
      <c r="C71" s="97" t="str">
        <f>IF($A71="","",VLOOKUP($A71,'Annex 2 Designated EHV charges'!$D:$P,3,0))</f>
        <v/>
      </c>
      <c r="D71" s="98" t="str">
        <f>IF($A71="","",VLOOKUP($A71,'Annex 2 Designated EHV charges'!$D:$P,4,0))</f>
        <v/>
      </c>
      <c r="E71" s="103" t="str">
        <f>IFERROR(IF(VLOOKUP($A71,'Annex 2 Designated EHV charges'!$D:$P,10,FALSE)=0,0,VLOOKUP($A71,'Annex 2 Designated EHV charges'!$D:$P,10,FALSE)),"")</f>
        <v/>
      </c>
      <c r="F71" s="104" t="str">
        <f>IFERROR(IF(VLOOKUP($A71,'Annex 2 Designated EHV charges'!$D:$P,11,FALSE)=0,0,VLOOKUP($A71,'Annex 2 Designated EHV charges'!$D:$P,11,FALSE)),"")</f>
        <v/>
      </c>
      <c r="G71" s="105" t="str">
        <f>IFERROR(IF(VLOOKUP($A71,'Annex 2 Designated EHV charges'!$D:$P,12,FALSE)=0,0,VLOOKUP($A71,'Annex 2 Designated EHV charges'!$D:$P,12,FALSE)),"")</f>
        <v/>
      </c>
      <c r="H71" s="105" t="str">
        <f>IFERROR(IF(VLOOKUP($A71,'Annex 2 Designated EHV charges'!$D:$P,13,FALSE)=0,0,VLOOKUP($A71,'Annex 2 Designated EHV charges'!$D:$P,13,FALSE)),"")</f>
        <v/>
      </c>
    </row>
    <row r="72" spans="1:8" x14ac:dyDescent="0.25">
      <c r="A72" s="102" t="str">
        <f t="array" ref="A72">IFERROR(INDEX('Annex 2 Designated EHV charges'!$D$10:$D$170, MATCH(0, IF(('Annex 2 Designated EHV charges'!$D$10:$D$170=""),1, COUNTIF(A$4:$A71, 'Annex 2 Designated EHV charges'!$D$10:$D$170)), 0)),"")</f>
        <v/>
      </c>
      <c r="B72" s="78" t="str">
        <f>IF($A72="","",VLOOKUP($A72,'Annex 2 Designated EHV charges'!$D:$P,2,0))</f>
        <v/>
      </c>
      <c r="C72" s="97" t="str">
        <f>IF($A72="","",VLOOKUP($A72,'Annex 2 Designated EHV charges'!$D:$P,3,0))</f>
        <v/>
      </c>
      <c r="D72" s="98" t="str">
        <f>IF($A72="","",VLOOKUP($A72,'Annex 2 Designated EHV charges'!$D:$P,4,0))</f>
        <v/>
      </c>
      <c r="E72" s="103" t="str">
        <f>IFERROR(IF(VLOOKUP($A72,'Annex 2 Designated EHV charges'!$D:$P,10,FALSE)=0,0,VLOOKUP($A72,'Annex 2 Designated EHV charges'!$D:$P,10,FALSE)),"")</f>
        <v/>
      </c>
      <c r="F72" s="104" t="str">
        <f>IFERROR(IF(VLOOKUP($A72,'Annex 2 Designated EHV charges'!$D:$P,11,FALSE)=0,0,VLOOKUP($A72,'Annex 2 Designated EHV charges'!$D:$P,11,FALSE)),"")</f>
        <v/>
      </c>
      <c r="G72" s="105" t="str">
        <f>IFERROR(IF(VLOOKUP($A72,'Annex 2 Designated EHV charges'!$D:$P,12,FALSE)=0,0,VLOOKUP($A72,'Annex 2 Designated EHV charges'!$D:$P,12,FALSE)),"")</f>
        <v/>
      </c>
      <c r="H72" s="105" t="str">
        <f>IFERROR(IF(VLOOKUP($A72,'Annex 2 Designated EHV charges'!$D:$P,13,FALSE)=0,0,VLOOKUP($A72,'Annex 2 Designated EHV charges'!$D:$P,13,FALSE)),"")</f>
        <v/>
      </c>
    </row>
    <row r="73" spans="1:8" x14ac:dyDescent="0.25">
      <c r="A73" s="102" t="str">
        <f t="array" ref="A73">IFERROR(INDEX('Annex 2 Designated EHV charges'!$D$10:$D$170, MATCH(0, IF(('Annex 2 Designated EHV charges'!$D$10:$D$170=""),1, COUNTIF(A$4:$A72, 'Annex 2 Designated EHV charges'!$D$10:$D$170)), 0)),"")</f>
        <v/>
      </c>
      <c r="B73" s="78" t="str">
        <f>IF($A73="","",VLOOKUP($A73,'Annex 2 Designated EHV charges'!$D:$P,2,0))</f>
        <v/>
      </c>
      <c r="C73" s="97" t="str">
        <f>IF($A73="","",VLOOKUP($A73,'Annex 2 Designated EHV charges'!$D:$P,3,0))</f>
        <v/>
      </c>
      <c r="D73" s="98" t="str">
        <f>IF($A73="","",VLOOKUP($A73,'Annex 2 Designated EHV charges'!$D:$P,4,0))</f>
        <v/>
      </c>
      <c r="E73" s="103" t="str">
        <f>IFERROR(IF(VLOOKUP($A73,'Annex 2 Designated EHV charges'!$D:$P,10,FALSE)=0,0,VLOOKUP($A73,'Annex 2 Designated EHV charges'!$D:$P,10,FALSE)),"")</f>
        <v/>
      </c>
      <c r="F73" s="104" t="str">
        <f>IFERROR(IF(VLOOKUP($A73,'Annex 2 Designated EHV charges'!$D:$P,11,FALSE)=0,0,VLOOKUP($A73,'Annex 2 Designated EHV charges'!$D:$P,11,FALSE)),"")</f>
        <v/>
      </c>
      <c r="G73" s="105" t="str">
        <f>IFERROR(IF(VLOOKUP($A73,'Annex 2 Designated EHV charges'!$D:$P,12,FALSE)=0,0,VLOOKUP($A73,'Annex 2 Designated EHV charges'!$D:$P,12,FALSE)),"")</f>
        <v/>
      </c>
      <c r="H73" s="105" t="str">
        <f>IFERROR(IF(VLOOKUP($A73,'Annex 2 Designated EHV charges'!$D:$P,13,FALSE)=0,0,VLOOKUP($A73,'Annex 2 Designated EHV charges'!$D:$P,13,FALSE)),"")</f>
        <v/>
      </c>
    </row>
    <row r="74" spans="1:8" x14ac:dyDescent="0.25">
      <c r="A74" s="102" t="str">
        <f t="array" ref="A74">IFERROR(INDEX('Annex 2 Designated EHV charges'!$D$10:$D$170, MATCH(0, IF(('Annex 2 Designated EHV charges'!$D$10:$D$170=""),1, COUNTIF(A$4:$A73, 'Annex 2 Designated EHV charges'!$D$10:$D$170)), 0)),"")</f>
        <v/>
      </c>
      <c r="B74" s="78" t="str">
        <f>IF($A74="","",VLOOKUP($A74,'Annex 2 Designated EHV charges'!$D:$P,2,0))</f>
        <v/>
      </c>
      <c r="C74" s="97" t="str">
        <f>IF($A74="","",VLOOKUP($A74,'Annex 2 Designated EHV charges'!$D:$P,3,0))</f>
        <v/>
      </c>
      <c r="D74" s="98" t="str">
        <f>IF($A74="","",VLOOKUP($A74,'Annex 2 Designated EHV charges'!$D:$P,4,0))</f>
        <v/>
      </c>
      <c r="E74" s="103" t="str">
        <f>IFERROR(IF(VLOOKUP($A74,'Annex 2 Designated EHV charges'!$D:$P,10,FALSE)=0,0,VLOOKUP($A74,'Annex 2 Designated EHV charges'!$D:$P,10,FALSE)),"")</f>
        <v/>
      </c>
      <c r="F74" s="104" t="str">
        <f>IFERROR(IF(VLOOKUP($A74,'Annex 2 Designated EHV charges'!$D:$P,11,FALSE)=0,0,VLOOKUP($A74,'Annex 2 Designated EHV charges'!$D:$P,11,FALSE)),"")</f>
        <v/>
      </c>
      <c r="G74" s="105" t="str">
        <f>IFERROR(IF(VLOOKUP($A74,'Annex 2 Designated EHV charges'!$D:$P,12,FALSE)=0,0,VLOOKUP($A74,'Annex 2 Designated EHV charges'!$D:$P,12,FALSE)),"")</f>
        <v/>
      </c>
      <c r="H74" s="105" t="str">
        <f>IFERROR(IF(VLOOKUP($A74,'Annex 2 Designated EHV charges'!$D:$P,13,FALSE)=0,0,VLOOKUP($A74,'Annex 2 Designated EHV charges'!$D:$P,13,FALSE)),"")</f>
        <v/>
      </c>
    </row>
    <row r="75" spans="1:8" x14ac:dyDescent="0.25">
      <c r="A75" s="102" t="str">
        <f t="array" ref="A75">IFERROR(INDEX('Annex 2 Designated EHV charges'!$D$10:$D$170, MATCH(0, IF(('Annex 2 Designated EHV charges'!$D$10:$D$170=""),1, COUNTIF(A$4:$A74, 'Annex 2 Designated EHV charges'!$D$10:$D$170)), 0)),"")</f>
        <v/>
      </c>
      <c r="B75" s="78" t="str">
        <f>IF($A75="","",VLOOKUP($A75,'Annex 2 Designated EHV charges'!$D:$P,2,0))</f>
        <v/>
      </c>
      <c r="C75" s="97" t="str">
        <f>IF($A75="","",VLOOKUP($A75,'Annex 2 Designated EHV charges'!$D:$P,3,0))</f>
        <v/>
      </c>
      <c r="D75" s="98" t="str">
        <f>IF($A75="","",VLOOKUP($A75,'Annex 2 Designated EHV charges'!$D:$P,4,0))</f>
        <v/>
      </c>
      <c r="E75" s="103" t="str">
        <f>IFERROR(IF(VLOOKUP($A75,'Annex 2 Designated EHV charges'!$D:$P,10,FALSE)=0,0,VLOOKUP($A75,'Annex 2 Designated EHV charges'!$D:$P,10,FALSE)),"")</f>
        <v/>
      </c>
      <c r="F75" s="104" t="str">
        <f>IFERROR(IF(VLOOKUP($A75,'Annex 2 Designated EHV charges'!$D:$P,11,FALSE)=0,0,VLOOKUP($A75,'Annex 2 Designated EHV charges'!$D:$P,11,FALSE)),"")</f>
        <v/>
      </c>
      <c r="G75" s="105" t="str">
        <f>IFERROR(IF(VLOOKUP($A75,'Annex 2 Designated EHV charges'!$D:$P,12,FALSE)=0,0,VLOOKUP($A75,'Annex 2 Designated EHV charges'!$D:$P,12,FALSE)),"")</f>
        <v/>
      </c>
      <c r="H75" s="105" t="str">
        <f>IFERROR(IF(VLOOKUP($A75,'Annex 2 Designated EHV charges'!$D:$P,13,FALSE)=0,0,VLOOKUP($A75,'Annex 2 Designated EHV charges'!$D:$P,13,FALSE)),"")</f>
        <v/>
      </c>
    </row>
    <row r="76" spans="1:8" x14ac:dyDescent="0.25">
      <c r="A76" s="102" t="str">
        <f t="array" ref="A76">IFERROR(INDEX('Annex 2 Designated EHV charges'!$D$10:$D$170, MATCH(0, IF(('Annex 2 Designated EHV charges'!$D$10:$D$170=""),1, COUNTIF(A$4:$A75, 'Annex 2 Designated EHV charges'!$D$10:$D$170)), 0)),"")</f>
        <v/>
      </c>
      <c r="B76" s="78" t="str">
        <f>IF($A76="","",VLOOKUP($A76,'Annex 2 Designated EHV charges'!$D:$P,2,0))</f>
        <v/>
      </c>
      <c r="C76" s="97" t="str">
        <f>IF($A76="","",VLOOKUP($A76,'Annex 2 Designated EHV charges'!$D:$P,3,0))</f>
        <v/>
      </c>
      <c r="D76" s="98" t="str">
        <f>IF($A76="","",VLOOKUP($A76,'Annex 2 Designated EHV charges'!$D:$P,4,0))</f>
        <v/>
      </c>
      <c r="E76" s="103" t="str">
        <f>IFERROR(IF(VLOOKUP($A76,'Annex 2 Designated EHV charges'!$D:$P,10,FALSE)=0,0,VLOOKUP($A76,'Annex 2 Designated EHV charges'!$D:$P,10,FALSE)),"")</f>
        <v/>
      </c>
      <c r="F76" s="104" t="str">
        <f>IFERROR(IF(VLOOKUP($A76,'Annex 2 Designated EHV charges'!$D:$P,11,FALSE)=0,0,VLOOKUP($A76,'Annex 2 Designated EHV charges'!$D:$P,11,FALSE)),"")</f>
        <v/>
      </c>
      <c r="G76" s="105" t="str">
        <f>IFERROR(IF(VLOOKUP($A76,'Annex 2 Designated EHV charges'!$D:$P,12,FALSE)=0,0,VLOOKUP($A76,'Annex 2 Designated EHV charges'!$D:$P,12,FALSE)),"")</f>
        <v/>
      </c>
      <c r="H76" s="105" t="str">
        <f>IFERROR(IF(VLOOKUP($A76,'Annex 2 Designated EHV charges'!$D:$P,13,FALSE)=0,0,VLOOKUP($A76,'Annex 2 Designated EHV charges'!$D:$P,13,FALSE)),"")</f>
        <v/>
      </c>
    </row>
    <row r="77" spans="1:8" x14ac:dyDescent="0.25">
      <c r="A77" s="102" t="str">
        <f t="array" ref="A77">IFERROR(INDEX('Annex 2 Designated EHV charges'!$D$10:$D$170, MATCH(0, IF(('Annex 2 Designated EHV charges'!$D$10:$D$170=""),1, COUNTIF(A$4:$A76, 'Annex 2 Designated EHV charges'!$D$10:$D$170)), 0)),"")</f>
        <v/>
      </c>
      <c r="B77" s="78" t="str">
        <f>IF($A77="","",VLOOKUP($A77,'Annex 2 Designated EHV charges'!$D:$P,2,0))</f>
        <v/>
      </c>
      <c r="C77" s="97" t="str">
        <f>IF($A77="","",VLOOKUP($A77,'Annex 2 Designated EHV charges'!$D:$P,3,0))</f>
        <v/>
      </c>
      <c r="D77" s="98" t="str">
        <f>IF($A77="","",VLOOKUP($A77,'Annex 2 Designated EHV charges'!$D:$P,4,0))</f>
        <v/>
      </c>
      <c r="E77" s="103" t="str">
        <f>IFERROR(IF(VLOOKUP($A77,'Annex 2 Designated EHV charges'!$D:$P,10,FALSE)=0,0,VLOOKUP($A77,'Annex 2 Designated EHV charges'!$D:$P,10,FALSE)),"")</f>
        <v/>
      </c>
      <c r="F77" s="104" t="str">
        <f>IFERROR(IF(VLOOKUP($A77,'Annex 2 Designated EHV charges'!$D:$P,11,FALSE)=0,0,VLOOKUP($A77,'Annex 2 Designated EHV charges'!$D:$P,11,FALSE)),"")</f>
        <v/>
      </c>
      <c r="G77" s="105" t="str">
        <f>IFERROR(IF(VLOOKUP($A77,'Annex 2 Designated EHV charges'!$D:$P,12,FALSE)=0,0,VLOOKUP($A77,'Annex 2 Designated EHV charges'!$D:$P,12,FALSE)),"")</f>
        <v/>
      </c>
      <c r="H77" s="105" t="str">
        <f>IFERROR(IF(VLOOKUP($A77,'Annex 2 Designated EHV charges'!$D:$P,13,FALSE)=0,0,VLOOKUP($A77,'Annex 2 Designated EHV charges'!$D:$P,13,FALSE)),"")</f>
        <v/>
      </c>
    </row>
    <row r="78" spans="1:8" x14ac:dyDescent="0.25">
      <c r="A78" s="102" t="str">
        <f t="array" ref="A78">IFERROR(INDEX('Annex 2 Designated EHV charges'!$D$10:$D$170, MATCH(0, IF(('Annex 2 Designated EHV charges'!$D$10:$D$170=""),1, COUNTIF(A$4:$A77, 'Annex 2 Designated EHV charges'!$D$10:$D$170)), 0)),"")</f>
        <v/>
      </c>
      <c r="B78" s="78" t="str">
        <f>IF($A78="","",VLOOKUP($A78,'Annex 2 Designated EHV charges'!$D:$P,2,0))</f>
        <v/>
      </c>
      <c r="C78" s="97" t="str">
        <f>IF($A78="","",VLOOKUP($A78,'Annex 2 Designated EHV charges'!$D:$P,3,0))</f>
        <v/>
      </c>
      <c r="D78" s="98" t="str">
        <f>IF($A78="","",VLOOKUP($A78,'Annex 2 Designated EHV charges'!$D:$P,4,0))</f>
        <v/>
      </c>
      <c r="E78" s="103" t="str">
        <f>IFERROR(IF(VLOOKUP($A78,'Annex 2 Designated EHV charges'!$D:$P,10,FALSE)=0,0,VLOOKUP($A78,'Annex 2 Designated EHV charges'!$D:$P,10,FALSE)),"")</f>
        <v/>
      </c>
      <c r="F78" s="104" t="str">
        <f>IFERROR(IF(VLOOKUP($A78,'Annex 2 Designated EHV charges'!$D:$P,11,FALSE)=0,0,VLOOKUP($A78,'Annex 2 Designated EHV charges'!$D:$P,11,FALSE)),"")</f>
        <v/>
      </c>
      <c r="G78" s="105" t="str">
        <f>IFERROR(IF(VLOOKUP($A78,'Annex 2 Designated EHV charges'!$D:$P,12,FALSE)=0,0,VLOOKUP($A78,'Annex 2 Designated EHV charges'!$D:$P,12,FALSE)),"")</f>
        <v/>
      </c>
      <c r="H78" s="105" t="str">
        <f>IFERROR(IF(VLOOKUP($A78,'Annex 2 Designated EHV charges'!$D:$P,13,FALSE)=0,0,VLOOKUP($A78,'Annex 2 Designated EHV charges'!$D:$P,13,FALSE)),"")</f>
        <v/>
      </c>
    </row>
    <row r="79" spans="1:8" x14ac:dyDescent="0.25">
      <c r="A79" s="102" t="str">
        <f t="array" ref="A79">IFERROR(INDEX('Annex 2 Designated EHV charges'!$D$10:$D$170, MATCH(0, IF(('Annex 2 Designated EHV charges'!$D$10:$D$170=""),1, COUNTIF(A$4:$A78, 'Annex 2 Designated EHV charges'!$D$10:$D$170)), 0)),"")</f>
        <v/>
      </c>
      <c r="B79" s="78" t="str">
        <f>IF($A79="","",VLOOKUP($A79,'Annex 2 Designated EHV charges'!$D:$P,2,0))</f>
        <v/>
      </c>
      <c r="C79" s="97" t="str">
        <f>IF($A79="","",VLOOKUP($A79,'Annex 2 Designated EHV charges'!$D:$P,3,0))</f>
        <v/>
      </c>
      <c r="D79" s="98" t="str">
        <f>IF($A79="","",VLOOKUP($A79,'Annex 2 Designated EHV charges'!$D:$P,4,0))</f>
        <v/>
      </c>
      <c r="E79" s="103" t="str">
        <f>IFERROR(IF(VLOOKUP($A79,'Annex 2 Designated EHV charges'!$D:$P,10,FALSE)=0,0,VLOOKUP($A79,'Annex 2 Designated EHV charges'!$D:$P,10,FALSE)),"")</f>
        <v/>
      </c>
      <c r="F79" s="104" t="str">
        <f>IFERROR(IF(VLOOKUP($A79,'Annex 2 Designated EHV charges'!$D:$P,11,FALSE)=0,0,VLOOKUP($A79,'Annex 2 Designated EHV charges'!$D:$P,11,FALSE)),"")</f>
        <v/>
      </c>
      <c r="G79" s="105" t="str">
        <f>IFERROR(IF(VLOOKUP($A79,'Annex 2 Designated EHV charges'!$D:$P,12,FALSE)=0,0,VLOOKUP($A79,'Annex 2 Designated EHV charges'!$D:$P,12,FALSE)),"")</f>
        <v/>
      </c>
      <c r="H79" s="105" t="str">
        <f>IFERROR(IF(VLOOKUP($A79,'Annex 2 Designated EHV charges'!$D:$P,13,FALSE)=0,0,VLOOKUP($A79,'Annex 2 Designated EHV charges'!$D:$P,13,FALSE)),"")</f>
        <v/>
      </c>
    </row>
    <row r="80" spans="1:8" x14ac:dyDescent="0.25">
      <c r="A80" s="102" t="str">
        <f t="array" ref="A80">IFERROR(INDEX('Annex 2 Designated EHV charges'!$D$10:$D$170, MATCH(0, IF(('Annex 2 Designated EHV charges'!$D$10:$D$170=""),1, COUNTIF(A$4:$A79, 'Annex 2 Designated EHV charges'!$D$10:$D$170)), 0)),"")</f>
        <v/>
      </c>
      <c r="B80" s="78" t="str">
        <f>IF($A80="","",VLOOKUP($A80,'Annex 2 Designated EHV charges'!$D:$P,2,0))</f>
        <v/>
      </c>
      <c r="C80" s="97" t="str">
        <f>IF($A80="","",VLOOKUP($A80,'Annex 2 Designated EHV charges'!$D:$P,3,0))</f>
        <v/>
      </c>
      <c r="D80" s="98" t="str">
        <f>IF($A80="","",VLOOKUP($A80,'Annex 2 Designated EHV charges'!$D:$P,4,0))</f>
        <v/>
      </c>
      <c r="E80" s="103" t="str">
        <f>IFERROR(IF(VLOOKUP($A80,'Annex 2 Designated EHV charges'!$D:$P,10,FALSE)=0,0,VLOOKUP($A80,'Annex 2 Designated EHV charges'!$D:$P,10,FALSE)),"")</f>
        <v/>
      </c>
      <c r="F80" s="104" t="str">
        <f>IFERROR(IF(VLOOKUP($A80,'Annex 2 Designated EHV charges'!$D:$P,11,FALSE)=0,0,VLOOKUP($A80,'Annex 2 Designated EHV charges'!$D:$P,11,FALSE)),"")</f>
        <v/>
      </c>
      <c r="G80" s="105" t="str">
        <f>IFERROR(IF(VLOOKUP($A80,'Annex 2 Designated EHV charges'!$D:$P,12,FALSE)=0,0,VLOOKUP($A80,'Annex 2 Designated EHV charges'!$D:$P,12,FALSE)),"")</f>
        <v/>
      </c>
      <c r="H80" s="105" t="str">
        <f>IFERROR(IF(VLOOKUP($A80,'Annex 2 Designated EHV charges'!$D:$P,13,FALSE)=0,0,VLOOKUP($A80,'Annex 2 Designated EHV charges'!$D:$P,13,FALSE)),"")</f>
        <v/>
      </c>
    </row>
    <row r="81" spans="1:8" x14ac:dyDescent="0.25">
      <c r="A81" s="102" t="str">
        <f t="array" ref="A81">IFERROR(INDEX('Annex 2 Designated EHV charges'!$D$10:$D$170, MATCH(0, IF(('Annex 2 Designated EHV charges'!$D$10:$D$170=""),1, COUNTIF(A$4:$A80, 'Annex 2 Designated EHV charges'!$D$10:$D$170)), 0)),"")</f>
        <v/>
      </c>
      <c r="B81" s="78" t="str">
        <f>IF($A81="","",VLOOKUP($A81,'Annex 2 Designated EHV charges'!$D:$P,2,0))</f>
        <v/>
      </c>
      <c r="C81" s="97" t="str">
        <f>IF($A81="","",VLOOKUP($A81,'Annex 2 Designated EHV charges'!$D:$P,3,0))</f>
        <v/>
      </c>
      <c r="D81" s="98" t="str">
        <f>IF($A81="","",VLOOKUP($A81,'Annex 2 Designated EHV charges'!$D:$P,4,0))</f>
        <v/>
      </c>
      <c r="E81" s="103" t="str">
        <f>IFERROR(IF(VLOOKUP($A81,'Annex 2 Designated EHV charges'!$D:$P,10,FALSE)=0,0,VLOOKUP($A81,'Annex 2 Designated EHV charges'!$D:$P,10,FALSE)),"")</f>
        <v/>
      </c>
      <c r="F81" s="104" t="str">
        <f>IFERROR(IF(VLOOKUP($A81,'Annex 2 Designated EHV charges'!$D:$P,11,FALSE)=0,0,VLOOKUP($A81,'Annex 2 Designated EHV charges'!$D:$P,11,FALSE)),"")</f>
        <v/>
      </c>
      <c r="G81" s="105" t="str">
        <f>IFERROR(IF(VLOOKUP($A81,'Annex 2 Designated EHV charges'!$D:$P,12,FALSE)=0,0,VLOOKUP($A81,'Annex 2 Designated EHV charges'!$D:$P,12,FALSE)),"")</f>
        <v/>
      </c>
      <c r="H81" s="105" t="str">
        <f>IFERROR(IF(VLOOKUP($A81,'Annex 2 Designated EHV charges'!$D:$P,13,FALSE)=0,0,VLOOKUP($A81,'Annex 2 Designated EHV charges'!$D:$P,13,FALSE)),"")</f>
        <v/>
      </c>
    </row>
    <row r="82" spans="1:8" x14ac:dyDescent="0.25">
      <c r="A82" s="102" t="str">
        <f t="array" ref="A82">IFERROR(INDEX('Annex 2 Designated EHV charges'!$D$10:$D$170, MATCH(0, IF(('Annex 2 Designated EHV charges'!$D$10:$D$170=""),1, COUNTIF(A$4:$A81, 'Annex 2 Designated EHV charges'!$D$10:$D$170)), 0)),"")</f>
        <v/>
      </c>
      <c r="B82" s="78" t="str">
        <f>IF($A82="","",VLOOKUP($A82,'Annex 2 Designated EHV charges'!$D:$P,2,0))</f>
        <v/>
      </c>
      <c r="C82" s="97" t="str">
        <f>IF($A82="","",VLOOKUP($A82,'Annex 2 Designated EHV charges'!$D:$P,3,0))</f>
        <v/>
      </c>
      <c r="D82" s="98" t="str">
        <f>IF($A82="","",VLOOKUP($A82,'Annex 2 Designated EHV charges'!$D:$P,4,0))</f>
        <v/>
      </c>
      <c r="E82" s="103" t="str">
        <f>IFERROR(IF(VLOOKUP($A82,'Annex 2 Designated EHV charges'!$D:$P,10,FALSE)=0,0,VLOOKUP($A82,'Annex 2 Designated EHV charges'!$D:$P,10,FALSE)),"")</f>
        <v/>
      </c>
      <c r="F82" s="104" t="str">
        <f>IFERROR(IF(VLOOKUP($A82,'Annex 2 Designated EHV charges'!$D:$P,11,FALSE)=0,0,VLOOKUP($A82,'Annex 2 Designated EHV charges'!$D:$P,11,FALSE)),"")</f>
        <v/>
      </c>
      <c r="G82" s="105" t="str">
        <f>IFERROR(IF(VLOOKUP($A82,'Annex 2 Designated EHV charges'!$D:$P,12,FALSE)=0,0,VLOOKUP($A82,'Annex 2 Designated EHV charges'!$D:$P,12,FALSE)),"")</f>
        <v/>
      </c>
      <c r="H82" s="105" t="str">
        <f>IFERROR(IF(VLOOKUP($A82,'Annex 2 Designated EHV charges'!$D:$P,13,FALSE)=0,0,VLOOKUP($A82,'Annex 2 Designated EHV charges'!$D:$P,13,FALSE)),"")</f>
        <v/>
      </c>
    </row>
    <row r="83" spans="1:8" x14ac:dyDescent="0.25">
      <c r="A83" s="102" t="str">
        <f t="array" ref="A83">IFERROR(INDEX('Annex 2 Designated EHV charges'!$D$10:$D$170, MATCH(0, IF(('Annex 2 Designated EHV charges'!$D$10:$D$170=""),1, COUNTIF(A$4:$A82, 'Annex 2 Designated EHV charges'!$D$10:$D$170)), 0)),"")</f>
        <v/>
      </c>
      <c r="B83" s="78" t="str">
        <f>IF($A83="","",VLOOKUP($A83,'Annex 2 Designated EHV charges'!$D:$P,2,0))</f>
        <v/>
      </c>
      <c r="C83" s="97" t="str">
        <f>IF($A83="","",VLOOKUP($A83,'Annex 2 Designated EHV charges'!$D:$P,3,0))</f>
        <v/>
      </c>
      <c r="D83" s="98" t="str">
        <f>IF($A83="","",VLOOKUP($A83,'Annex 2 Designated EHV charges'!$D:$P,4,0))</f>
        <v/>
      </c>
      <c r="E83" s="103" t="str">
        <f>IFERROR(IF(VLOOKUP($A83,'Annex 2 Designated EHV charges'!$D:$P,10,FALSE)=0,0,VLOOKUP($A83,'Annex 2 Designated EHV charges'!$D:$P,10,FALSE)),"")</f>
        <v/>
      </c>
      <c r="F83" s="104" t="str">
        <f>IFERROR(IF(VLOOKUP($A83,'Annex 2 Designated EHV charges'!$D:$P,11,FALSE)=0,0,VLOOKUP($A83,'Annex 2 Designated EHV charges'!$D:$P,11,FALSE)),"")</f>
        <v/>
      </c>
      <c r="G83" s="105" t="str">
        <f>IFERROR(IF(VLOOKUP($A83,'Annex 2 Designated EHV charges'!$D:$P,12,FALSE)=0,0,VLOOKUP($A83,'Annex 2 Designated EHV charges'!$D:$P,12,FALSE)),"")</f>
        <v/>
      </c>
      <c r="H83" s="105" t="str">
        <f>IFERROR(IF(VLOOKUP($A83,'Annex 2 Designated EHV charges'!$D:$P,13,FALSE)=0,0,VLOOKUP($A83,'Annex 2 Designated EHV charges'!$D:$P,13,FALSE)),"")</f>
        <v/>
      </c>
    </row>
    <row r="84" spans="1:8" x14ac:dyDescent="0.25">
      <c r="A84" s="102" t="str">
        <f t="array" ref="A84">IFERROR(INDEX('Annex 2 Designated EHV charges'!$D$10:$D$170, MATCH(0, IF(('Annex 2 Designated EHV charges'!$D$10:$D$170=""),1, COUNTIF(A$4:$A83, 'Annex 2 Designated EHV charges'!$D$10:$D$170)), 0)),"")</f>
        <v/>
      </c>
      <c r="B84" s="78" t="str">
        <f>IF($A84="","",VLOOKUP($A84,'Annex 2 Designated EHV charges'!$D:$P,2,0))</f>
        <v/>
      </c>
      <c r="C84" s="97" t="str">
        <f>IF($A84="","",VLOOKUP($A84,'Annex 2 Designated EHV charges'!$D:$P,3,0))</f>
        <v/>
      </c>
      <c r="D84" s="98" t="str">
        <f>IF($A84="","",VLOOKUP($A84,'Annex 2 Designated EHV charges'!$D:$P,4,0))</f>
        <v/>
      </c>
      <c r="E84" s="103" t="str">
        <f>IFERROR(IF(VLOOKUP($A84,'Annex 2 Designated EHV charges'!$D:$P,10,FALSE)=0,0,VLOOKUP($A84,'Annex 2 Designated EHV charges'!$D:$P,10,FALSE)),"")</f>
        <v/>
      </c>
      <c r="F84" s="104" t="str">
        <f>IFERROR(IF(VLOOKUP($A84,'Annex 2 Designated EHV charges'!$D:$P,11,FALSE)=0,0,VLOOKUP($A84,'Annex 2 Designated EHV charges'!$D:$P,11,FALSE)),"")</f>
        <v/>
      </c>
      <c r="G84" s="105" t="str">
        <f>IFERROR(IF(VLOOKUP($A84,'Annex 2 Designated EHV charges'!$D:$P,12,FALSE)=0,0,VLOOKUP($A84,'Annex 2 Designated EHV charges'!$D:$P,12,FALSE)),"")</f>
        <v/>
      </c>
      <c r="H84" s="105" t="str">
        <f>IFERROR(IF(VLOOKUP($A84,'Annex 2 Designated EHV charges'!$D:$P,13,FALSE)=0,0,VLOOKUP($A84,'Annex 2 Designated EHV charges'!$D:$P,13,FALSE)),"")</f>
        <v/>
      </c>
    </row>
    <row r="85" spans="1:8" x14ac:dyDescent="0.25">
      <c r="A85" s="102" t="str">
        <f t="array" ref="A85">IFERROR(INDEX('Annex 2 Designated EHV charges'!$D$10:$D$170, MATCH(0, IF(('Annex 2 Designated EHV charges'!$D$10:$D$170=""),1, COUNTIF(A$4:$A84, 'Annex 2 Designated EHV charges'!$D$10:$D$170)), 0)),"")</f>
        <v/>
      </c>
      <c r="B85" s="78" t="str">
        <f>IF($A85="","",VLOOKUP($A85,'Annex 2 Designated EHV charges'!$D:$P,2,0))</f>
        <v/>
      </c>
      <c r="C85" s="97" t="str">
        <f>IF($A85="","",VLOOKUP($A85,'Annex 2 Designated EHV charges'!$D:$P,3,0))</f>
        <v/>
      </c>
      <c r="D85" s="98" t="str">
        <f>IF($A85="","",VLOOKUP($A85,'Annex 2 Designated EHV charges'!$D:$P,4,0))</f>
        <v/>
      </c>
      <c r="E85" s="103" t="str">
        <f>IFERROR(IF(VLOOKUP($A85,'Annex 2 Designated EHV charges'!$D:$P,10,FALSE)=0,0,VLOOKUP($A85,'Annex 2 Designated EHV charges'!$D:$P,10,FALSE)),"")</f>
        <v/>
      </c>
      <c r="F85" s="104" t="str">
        <f>IFERROR(IF(VLOOKUP($A85,'Annex 2 Designated EHV charges'!$D:$P,11,FALSE)=0,0,VLOOKUP($A85,'Annex 2 Designated EHV charges'!$D:$P,11,FALSE)),"")</f>
        <v/>
      </c>
      <c r="G85" s="105" t="str">
        <f>IFERROR(IF(VLOOKUP($A85,'Annex 2 Designated EHV charges'!$D:$P,12,FALSE)=0,0,VLOOKUP($A85,'Annex 2 Designated EHV charges'!$D:$P,12,FALSE)),"")</f>
        <v/>
      </c>
      <c r="H85" s="105" t="str">
        <f>IFERROR(IF(VLOOKUP($A85,'Annex 2 Designated EHV charges'!$D:$P,13,FALSE)=0,0,VLOOKUP($A85,'Annex 2 Designated EHV charges'!$D:$P,13,FALSE)),"")</f>
        <v/>
      </c>
    </row>
    <row r="86" spans="1:8" x14ac:dyDescent="0.25">
      <c r="A86" s="102" t="str">
        <f t="array" ref="A86">IFERROR(INDEX('Annex 2 Designated EHV charges'!$D$10:$D$170, MATCH(0, IF(('Annex 2 Designated EHV charges'!$D$10:$D$170=""),1, COUNTIF(A$4:$A85, 'Annex 2 Designated EHV charges'!$D$10:$D$170)), 0)),"")</f>
        <v/>
      </c>
      <c r="B86" s="78" t="str">
        <f>IF($A86="","",VLOOKUP($A86,'Annex 2 Designated EHV charges'!$D:$P,2,0))</f>
        <v/>
      </c>
      <c r="C86" s="97" t="str">
        <f>IF($A86="","",VLOOKUP($A86,'Annex 2 Designated EHV charges'!$D:$P,3,0))</f>
        <v/>
      </c>
      <c r="D86" s="98" t="str">
        <f>IF($A86="","",VLOOKUP($A86,'Annex 2 Designated EHV charges'!$D:$P,4,0))</f>
        <v/>
      </c>
      <c r="E86" s="103" t="str">
        <f>IFERROR(IF(VLOOKUP($A86,'Annex 2 Designated EHV charges'!$D:$P,10,FALSE)=0,0,VLOOKUP($A86,'Annex 2 Designated EHV charges'!$D:$P,10,FALSE)),"")</f>
        <v/>
      </c>
      <c r="F86" s="104" t="str">
        <f>IFERROR(IF(VLOOKUP($A86,'Annex 2 Designated EHV charges'!$D:$P,11,FALSE)=0,0,VLOOKUP($A86,'Annex 2 Designated EHV charges'!$D:$P,11,FALSE)),"")</f>
        <v/>
      </c>
      <c r="G86" s="105" t="str">
        <f>IFERROR(IF(VLOOKUP($A86,'Annex 2 Designated EHV charges'!$D:$P,12,FALSE)=0,0,VLOOKUP($A86,'Annex 2 Designated EHV charges'!$D:$P,12,FALSE)),"")</f>
        <v/>
      </c>
      <c r="H86" s="105" t="str">
        <f>IFERROR(IF(VLOOKUP($A86,'Annex 2 Designated EHV charges'!$D:$P,13,FALSE)=0,0,VLOOKUP($A86,'Annex 2 Designated EHV charges'!$D:$P,13,FALSE)),"")</f>
        <v/>
      </c>
    </row>
    <row r="87" spans="1:8" x14ac:dyDescent="0.25">
      <c r="A87" s="102" t="str">
        <f t="array" ref="A87">IFERROR(INDEX('Annex 2 Designated EHV charges'!$D$10:$D$170, MATCH(0, IF(('Annex 2 Designated EHV charges'!$D$10:$D$170=""),1, COUNTIF(A$4:$A86, 'Annex 2 Designated EHV charges'!$D$10:$D$170)), 0)),"")</f>
        <v/>
      </c>
      <c r="B87" s="78" t="str">
        <f>IF($A87="","",VLOOKUP($A87,'Annex 2 Designated EHV charges'!$D:$P,2,0))</f>
        <v/>
      </c>
      <c r="C87" s="97" t="str">
        <f>IF($A87="","",VLOOKUP($A87,'Annex 2 Designated EHV charges'!$D:$P,3,0))</f>
        <v/>
      </c>
      <c r="D87" s="98" t="str">
        <f>IF($A87="","",VLOOKUP($A87,'Annex 2 Designated EHV charges'!$D:$P,4,0))</f>
        <v/>
      </c>
      <c r="E87" s="103" t="str">
        <f>IFERROR(IF(VLOOKUP($A87,'Annex 2 Designated EHV charges'!$D:$P,10,FALSE)=0,0,VLOOKUP($A87,'Annex 2 Designated EHV charges'!$D:$P,10,FALSE)),"")</f>
        <v/>
      </c>
      <c r="F87" s="104" t="str">
        <f>IFERROR(IF(VLOOKUP($A87,'Annex 2 Designated EHV charges'!$D:$P,11,FALSE)=0,0,VLOOKUP($A87,'Annex 2 Designated EHV charges'!$D:$P,11,FALSE)),"")</f>
        <v/>
      </c>
      <c r="G87" s="105" t="str">
        <f>IFERROR(IF(VLOOKUP($A87,'Annex 2 Designated EHV charges'!$D:$P,12,FALSE)=0,0,VLOOKUP($A87,'Annex 2 Designated EHV charges'!$D:$P,12,FALSE)),"")</f>
        <v/>
      </c>
      <c r="H87" s="105" t="str">
        <f>IFERROR(IF(VLOOKUP($A87,'Annex 2 Designated EHV charges'!$D:$P,13,FALSE)=0,0,VLOOKUP($A87,'Annex 2 Designated EHV charges'!$D:$P,13,FALSE)),"")</f>
        <v/>
      </c>
    </row>
    <row r="88" spans="1:8" x14ac:dyDescent="0.25">
      <c r="A88" s="102" t="str">
        <f t="array" ref="A88">IFERROR(INDEX('Annex 2 Designated EHV charges'!$D$10:$D$170, MATCH(0, IF(('Annex 2 Designated EHV charges'!$D$10:$D$170=""),1, COUNTIF(A$4:$A87, 'Annex 2 Designated EHV charges'!$D$10:$D$170)), 0)),"")</f>
        <v/>
      </c>
      <c r="B88" s="78" t="str">
        <f>IF($A88="","",VLOOKUP($A88,'Annex 2 Designated EHV charges'!$D:$P,2,0))</f>
        <v/>
      </c>
      <c r="C88" s="97" t="str">
        <f>IF($A88="","",VLOOKUP($A88,'Annex 2 Designated EHV charges'!$D:$P,3,0))</f>
        <v/>
      </c>
      <c r="D88" s="98" t="str">
        <f>IF($A88="","",VLOOKUP($A88,'Annex 2 Designated EHV charges'!$D:$P,4,0))</f>
        <v/>
      </c>
      <c r="E88" s="103" t="str">
        <f>IFERROR(IF(VLOOKUP($A88,'Annex 2 Designated EHV charges'!$D:$P,10,FALSE)=0,0,VLOOKUP($A88,'Annex 2 Designated EHV charges'!$D:$P,10,FALSE)),"")</f>
        <v/>
      </c>
      <c r="F88" s="104" t="str">
        <f>IFERROR(IF(VLOOKUP($A88,'Annex 2 Designated EHV charges'!$D:$P,11,FALSE)=0,0,VLOOKUP($A88,'Annex 2 Designated EHV charges'!$D:$P,11,FALSE)),"")</f>
        <v/>
      </c>
      <c r="G88" s="105" t="str">
        <f>IFERROR(IF(VLOOKUP($A88,'Annex 2 Designated EHV charges'!$D:$P,12,FALSE)=0,0,VLOOKUP($A88,'Annex 2 Designated EHV charges'!$D:$P,12,FALSE)),"")</f>
        <v/>
      </c>
      <c r="H88" s="105" t="str">
        <f>IFERROR(IF(VLOOKUP($A88,'Annex 2 Designated EHV charges'!$D:$P,13,FALSE)=0,0,VLOOKUP($A88,'Annex 2 Designated EHV charges'!$D:$P,13,FALSE)),"")</f>
        <v/>
      </c>
    </row>
    <row r="89" spans="1:8" x14ac:dyDescent="0.25">
      <c r="A89" s="102" t="str">
        <f t="array" ref="A89">IFERROR(INDEX('Annex 2 Designated EHV charges'!$D$10:$D$170, MATCH(0, IF(('Annex 2 Designated EHV charges'!$D$10:$D$170=""),1, COUNTIF(A$4:$A88, 'Annex 2 Designated EHV charges'!$D$10:$D$170)), 0)),"")</f>
        <v/>
      </c>
      <c r="B89" s="78" t="str">
        <f>IF($A89="","",VLOOKUP($A89,'Annex 2 Designated EHV charges'!$D:$P,2,0))</f>
        <v/>
      </c>
      <c r="C89" s="97" t="str">
        <f>IF($A89="","",VLOOKUP($A89,'Annex 2 Designated EHV charges'!$D:$P,3,0))</f>
        <v/>
      </c>
      <c r="D89" s="98" t="str">
        <f>IF($A89="","",VLOOKUP($A89,'Annex 2 Designated EHV charges'!$D:$P,4,0))</f>
        <v/>
      </c>
      <c r="E89" s="103" t="str">
        <f>IFERROR(IF(VLOOKUP($A89,'Annex 2 Designated EHV charges'!$D:$P,10,FALSE)=0,0,VLOOKUP($A89,'Annex 2 Designated EHV charges'!$D:$P,10,FALSE)),"")</f>
        <v/>
      </c>
      <c r="F89" s="104" t="str">
        <f>IFERROR(IF(VLOOKUP($A89,'Annex 2 Designated EHV charges'!$D:$P,11,FALSE)=0,0,VLOOKUP($A89,'Annex 2 Designated EHV charges'!$D:$P,11,FALSE)),"")</f>
        <v/>
      </c>
      <c r="G89" s="105" t="str">
        <f>IFERROR(IF(VLOOKUP($A89,'Annex 2 Designated EHV charges'!$D:$P,12,FALSE)=0,0,VLOOKUP($A89,'Annex 2 Designated EHV charges'!$D:$P,12,FALSE)),"")</f>
        <v/>
      </c>
      <c r="H89" s="105" t="str">
        <f>IFERROR(IF(VLOOKUP($A89,'Annex 2 Designated EHV charges'!$D:$P,13,FALSE)=0,0,VLOOKUP($A89,'Annex 2 Designated EHV charges'!$D:$P,13,FALSE)),"")</f>
        <v/>
      </c>
    </row>
    <row r="90" spans="1:8" x14ac:dyDescent="0.25">
      <c r="A90" s="102" t="str">
        <f t="array" ref="A90">IFERROR(INDEX('Annex 2 Designated EHV charges'!$D$10:$D$170, MATCH(0, IF(('Annex 2 Designated EHV charges'!$D$10:$D$170=""),1, COUNTIF(A$4:$A89, 'Annex 2 Designated EHV charges'!$D$10:$D$170)), 0)),"")</f>
        <v/>
      </c>
      <c r="B90" s="78" t="str">
        <f>IF($A90="","",VLOOKUP($A90,'Annex 2 Designated EHV charges'!$D:$P,2,0))</f>
        <v/>
      </c>
      <c r="C90" s="97" t="str">
        <f>IF($A90="","",VLOOKUP($A90,'Annex 2 Designated EHV charges'!$D:$P,3,0))</f>
        <v/>
      </c>
      <c r="D90" s="98" t="str">
        <f>IF($A90="","",VLOOKUP($A90,'Annex 2 Designated EHV charges'!$D:$P,4,0))</f>
        <v/>
      </c>
      <c r="E90" s="103" t="str">
        <f>IFERROR(IF(VLOOKUP($A90,'Annex 2 Designated EHV charges'!$D:$P,10,FALSE)=0,0,VLOOKUP($A90,'Annex 2 Designated EHV charges'!$D:$P,10,FALSE)),"")</f>
        <v/>
      </c>
      <c r="F90" s="104" t="str">
        <f>IFERROR(IF(VLOOKUP($A90,'Annex 2 Designated EHV charges'!$D:$P,11,FALSE)=0,0,VLOOKUP($A90,'Annex 2 Designated EHV charges'!$D:$P,11,FALSE)),"")</f>
        <v/>
      </c>
      <c r="G90" s="105" t="str">
        <f>IFERROR(IF(VLOOKUP($A90,'Annex 2 Designated EHV charges'!$D:$P,12,FALSE)=0,0,VLOOKUP($A90,'Annex 2 Designated EHV charges'!$D:$P,12,FALSE)),"")</f>
        <v/>
      </c>
      <c r="H90" s="105" t="str">
        <f>IFERROR(IF(VLOOKUP($A90,'Annex 2 Designated EHV charges'!$D:$P,13,FALSE)=0,0,VLOOKUP($A90,'Annex 2 Designated EHV charges'!$D:$P,13,FALSE)),"")</f>
        <v/>
      </c>
    </row>
    <row r="91" spans="1:8" x14ac:dyDescent="0.25">
      <c r="A91" s="102" t="str">
        <f t="array" ref="A91">IFERROR(INDEX('Annex 2 Designated EHV charges'!$D$10:$D$170, MATCH(0, IF(('Annex 2 Designated EHV charges'!$D$10:$D$170=""),1, COUNTIF(A$4:$A90, 'Annex 2 Designated EHV charges'!$D$10:$D$170)), 0)),"")</f>
        <v/>
      </c>
      <c r="B91" s="78" t="str">
        <f>IF($A91="","",VLOOKUP($A91,'Annex 2 Designated EHV charges'!$D:$P,2,0))</f>
        <v/>
      </c>
      <c r="C91" s="97" t="str">
        <f>IF($A91="","",VLOOKUP($A91,'Annex 2 Designated EHV charges'!$D:$P,3,0))</f>
        <v/>
      </c>
      <c r="D91" s="98" t="str">
        <f>IF($A91="","",VLOOKUP($A91,'Annex 2 Designated EHV charges'!$D:$P,4,0))</f>
        <v/>
      </c>
      <c r="E91" s="103" t="str">
        <f>IFERROR(IF(VLOOKUP($A91,'Annex 2 Designated EHV charges'!$D:$P,10,FALSE)=0,0,VLOOKUP($A91,'Annex 2 Designated EHV charges'!$D:$P,10,FALSE)),"")</f>
        <v/>
      </c>
      <c r="F91" s="104" t="str">
        <f>IFERROR(IF(VLOOKUP($A91,'Annex 2 Designated EHV charges'!$D:$P,11,FALSE)=0,0,VLOOKUP($A91,'Annex 2 Designated EHV charges'!$D:$P,11,FALSE)),"")</f>
        <v/>
      </c>
      <c r="G91" s="105" t="str">
        <f>IFERROR(IF(VLOOKUP($A91,'Annex 2 Designated EHV charges'!$D:$P,12,FALSE)=0,0,VLOOKUP($A91,'Annex 2 Designated EHV charges'!$D:$P,12,FALSE)),"")</f>
        <v/>
      </c>
      <c r="H91" s="105" t="str">
        <f>IFERROR(IF(VLOOKUP($A91,'Annex 2 Designated EHV charges'!$D:$P,13,FALSE)=0,0,VLOOKUP($A91,'Annex 2 Designated EHV charges'!$D:$P,13,FALSE)),"")</f>
        <v/>
      </c>
    </row>
    <row r="92" spans="1:8" x14ac:dyDescent="0.25">
      <c r="A92" s="102" t="str">
        <f t="array" ref="A92">IFERROR(INDEX('Annex 2 Designated EHV charges'!$D$10:$D$170, MATCH(0, IF(('Annex 2 Designated EHV charges'!$D$10:$D$170=""),1, COUNTIF(A$4:$A91, 'Annex 2 Designated EHV charges'!$D$10:$D$170)), 0)),"")</f>
        <v/>
      </c>
      <c r="B92" s="78" t="str">
        <f>IF($A92="","",VLOOKUP($A92,'Annex 2 Designated EHV charges'!$D:$P,2,0))</f>
        <v/>
      </c>
      <c r="C92" s="97" t="str">
        <f>IF($A92="","",VLOOKUP($A92,'Annex 2 Designated EHV charges'!$D:$P,3,0))</f>
        <v/>
      </c>
      <c r="D92" s="98" t="str">
        <f>IF($A92="","",VLOOKUP($A92,'Annex 2 Designated EHV charges'!$D:$P,4,0))</f>
        <v/>
      </c>
      <c r="E92" s="103" t="str">
        <f>IFERROR(IF(VLOOKUP($A92,'Annex 2 Designated EHV charges'!$D:$P,10,FALSE)=0,0,VLOOKUP($A92,'Annex 2 Designated EHV charges'!$D:$P,10,FALSE)),"")</f>
        <v/>
      </c>
      <c r="F92" s="104" t="str">
        <f>IFERROR(IF(VLOOKUP($A92,'Annex 2 Designated EHV charges'!$D:$P,11,FALSE)=0,0,VLOOKUP($A92,'Annex 2 Designated EHV charges'!$D:$P,11,FALSE)),"")</f>
        <v/>
      </c>
      <c r="G92" s="105" t="str">
        <f>IFERROR(IF(VLOOKUP($A92,'Annex 2 Designated EHV charges'!$D:$P,12,FALSE)=0,0,VLOOKUP($A92,'Annex 2 Designated EHV charges'!$D:$P,12,FALSE)),"")</f>
        <v/>
      </c>
      <c r="H92" s="105" t="str">
        <f>IFERROR(IF(VLOOKUP($A92,'Annex 2 Designated EHV charges'!$D:$P,13,FALSE)=0,0,VLOOKUP($A92,'Annex 2 Designated EHV charges'!$D:$P,13,FALSE)),"")</f>
        <v/>
      </c>
    </row>
    <row r="93" spans="1:8" x14ac:dyDescent="0.25">
      <c r="A93" s="102" t="str">
        <f t="array" ref="A93">IFERROR(INDEX('Annex 2 Designated EHV charges'!$D$10:$D$170, MATCH(0, IF(('Annex 2 Designated EHV charges'!$D$10:$D$170=""),1, COUNTIF(A$4:$A92, 'Annex 2 Designated EHV charges'!$D$10:$D$170)), 0)),"")</f>
        <v/>
      </c>
      <c r="B93" s="78" t="str">
        <f>IF($A93="","",VLOOKUP($A93,'Annex 2 Designated EHV charges'!$D:$P,2,0))</f>
        <v/>
      </c>
      <c r="C93" s="97" t="str">
        <f>IF($A93="","",VLOOKUP($A93,'Annex 2 Designated EHV charges'!$D:$P,3,0))</f>
        <v/>
      </c>
      <c r="D93" s="98" t="str">
        <f>IF($A93="","",VLOOKUP($A93,'Annex 2 Designated EHV charges'!$D:$P,4,0))</f>
        <v/>
      </c>
      <c r="E93" s="103" t="str">
        <f>IFERROR(IF(VLOOKUP($A93,'Annex 2 Designated EHV charges'!$D:$P,10,FALSE)=0,0,VLOOKUP($A93,'Annex 2 Designated EHV charges'!$D:$P,10,FALSE)),"")</f>
        <v/>
      </c>
      <c r="F93" s="104" t="str">
        <f>IFERROR(IF(VLOOKUP($A93,'Annex 2 Designated EHV charges'!$D:$P,11,FALSE)=0,0,VLOOKUP($A93,'Annex 2 Designated EHV charges'!$D:$P,11,FALSE)),"")</f>
        <v/>
      </c>
      <c r="G93" s="105" t="str">
        <f>IFERROR(IF(VLOOKUP($A93,'Annex 2 Designated EHV charges'!$D:$P,12,FALSE)=0,0,VLOOKUP($A93,'Annex 2 Designated EHV charges'!$D:$P,12,FALSE)),"")</f>
        <v/>
      </c>
      <c r="H93" s="105" t="str">
        <f>IFERROR(IF(VLOOKUP($A93,'Annex 2 Designated EHV charges'!$D:$P,13,FALSE)=0,0,VLOOKUP($A93,'Annex 2 Designated EHV charges'!$D:$P,13,FALSE)),"")</f>
        <v/>
      </c>
    </row>
    <row r="94" spans="1:8" x14ac:dyDescent="0.25">
      <c r="A94" s="102" t="str">
        <f t="array" ref="A94">IFERROR(INDEX('Annex 2 Designated EHV charges'!$D$10:$D$170, MATCH(0, IF(('Annex 2 Designated EHV charges'!$D$10:$D$170=""),1, COUNTIF(A$4:$A93, 'Annex 2 Designated EHV charges'!$D$10:$D$170)), 0)),"")</f>
        <v/>
      </c>
      <c r="B94" s="78" t="str">
        <f>IF($A94="","",VLOOKUP($A94,'Annex 2 Designated EHV charges'!$D:$P,2,0))</f>
        <v/>
      </c>
      <c r="C94" s="97" t="str">
        <f>IF($A94="","",VLOOKUP($A94,'Annex 2 Designated EHV charges'!$D:$P,3,0))</f>
        <v/>
      </c>
      <c r="D94" s="98" t="str">
        <f>IF($A94="","",VLOOKUP($A94,'Annex 2 Designated EHV charges'!$D:$P,4,0))</f>
        <v/>
      </c>
      <c r="E94" s="103" t="str">
        <f>IFERROR(IF(VLOOKUP($A94,'Annex 2 Designated EHV charges'!$D:$P,10,FALSE)=0,0,VLOOKUP($A94,'Annex 2 Designated EHV charges'!$D:$P,10,FALSE)),"")</f>
        <v/>
      </c>
      <c r="F94" s="104" t="str">
        <f>IFERROR(IF(VLOOKUP($A94,'Annex 2 Designated EHV charges'!$D:$P,11,FALSE)=0,0,VLOOKUP($A94,'Annex 2 Designated EHV charges'!$D:$P,11,FALSE)),"")</f>
        <v/>
      </c>
      <c r="G94" s="105" t="str">
        <f>IFERROR(IF(VLOOKUP($A94,'Annex 2 Designated EHV charges'!$D:$P,12,FALSE)=0,0,VLOOKUP($A94,'Annex 2 Designated EHV charges'!$D:$P,12,FALSE)),"")</f>
        <v/>
      </c>
      <c r="H94" s="105" t="str">
        <f>IFERROR(IF(VLOOKUP($A94,'Annex 2 Designated EHV charges'!$D:$P,13,FALSE)=0,0,VLOOKUP($A94,'Annex 2 Designated EHV charges'!$D:$P,13,FALSE)),"")</f>
        <v/>
      </c>
    </row>
    <row r="95" spans="1:8" x14ac:dyDescent="0.25">
      <c r="A95" s="102" t="str">
        <f t="array" ref="A95">IFERROR(INDEX('Annex 2 Designated EHV charges'!$D$10:$D$170, MATCH(0, IF(('Annex 2 Designated EHV charges'!$D$10:$D$170=""),1, COUNTIF(A$4:$A94, 'Annex 2 Designated EHV charges'!$D$10:$D$170)), 0)),"")</f>
        <v/>
      </c>
      <c r="B95" s="78" t="str">
        <f>IF($A95="","",VLOOKUP($A95,'Annex 2 Designated EHV charges'!$D:$P,2,0))</f>
        <v/>
      </c>
      <c r="C95" s="97" t="str">
        <f>IF($A95="","",VLOOKUP($A95,'Annex 2 Designated EHV charges'!$D:$P,3,0))</f>
        <v/>
      </c>
      <c r="D95" s="98" t="str">
        <f>IF($A95="","",VLOOKUP($A95,'Annex 2 Designated EHV charges'!$D:$P,4,0))</f>
        <v/>
      </c>
      <c r="E95" s="103" t="str">
        <f>IFERROR(IF(VLOOKUP($A95,'Annex 2 Designated EHV charges'!$D:$P,10,FALSE)=0,0,VLOOKUP($A95,'Annex 2 Designated EHV charges'!$D:$P,10,FALSE)),"")</f>
        <v/>
      </c>
      <c r="F95" s="104" t="str">
        <f>IFERROR(IF(VLOOKUP($A95,'Annex 2 Designated EHV charges'!$D:$P,11,FALSE)=0,0,VLOOKUP($A95,'Annex 2 Designated EHV charges'!$D:$P,11,FALSE)),"")</f>
        <v/>
      </c>
      <c r="G95" s="105" t="str">
        <f>IFERROR(IF(VLOOKUP($A95,'Annex 2 Designated EHV charges'!$D:$P,12,FALSE)=0,0,VLOOKUP($A95,'Annex 2 Designated EHV charges'!$D:$P,12,FALSE)),"")</f>
        <v/>
      </c>
      <c r="H95" s="105" t="str">
        <f>IFERROR(IF(VLOOKUP($A95,'Annex 2 Designated EHV charges'!$D:$P,13,FALSE)=0,0,VLOOKUP($A95,'Annex 2 Designated EHV charges'!$D:$P,13,FALSE)),"")</f>
        <v/>
      </c>
    </row>
    <row r="96" spans="1:8" x14ac:dyDescent="0.25">
      <c r="A96" s="102" t="str">
        <f t="array" ref="A96">IFERROR(INDEX('Annex 2 Designated EHV charges'!$D$10:$D$170, MATCH(0, IF(('Annex 2 Designated EHV charges'!$D$10:$D$170=""),1, COUNTIF(A$4:$A95, 'Annex 2 Designated EHV charges'!$D$10:$D$170)), 0)),"")</f>
        <v/>
      </c>
      <c r="B96" s="78" t="str">
        <f>IF($A96="","",VLOOKUP($A96,'Annex 2 Designated EHV charges'!$D:$P,2,0))</f>
        <v/>
      </c>
      <c r="C96" s="97" t="str">
        <f>IF($A96="","",VLOOKUP($A96,'Annex 2 Designated EHV charges'!$D:$P,3,0))</f>
        <v/>
      </c>
      <c r="D96" s="98" t="str">
        <f>IF($A96="","",VLOOKUP($A96,'Annex 2 Designated EHV charges'!$D:$P,4,0))</f>
        <v/>
      </c>
      <c r="E96" s="103" t="str">
        <f>IFERROR(IF(VLOOKUP($A96,'Annex 2 Designated EHV charges'!$D:$P,10,FALSE)=0,0,VLOOKUP($A96,'Annex 2 Designated EHV charges'!$D:$P,10,FALSE)),"")</f>
        <v/>
      </c>
      <c r="F96" s="104" t="str">
        <f>IFERROR(IF(VLOOKUP($A96,'Annex 2 Designated EHV charges'!$D:$P,11,FALSE)=0,0,VLOOKUP($A96,'Annex 2 Designated EHV charges'!$D:$P,11,FALSE)),"")</f>
        <v/>
      </c>
      <c r="G96" s="105" t="str">
        <f>IFERROR(IF(VLOOKUP($A96,'Annex 2 Designated EHV charges'!$D:$P,12,FALSE)=0,0,VLOOKUP($A96,'Annex 2 Designated EHV charges'!$D:$P,12,FALSE)),"")</f>
        <v/>
      </c>
      <c r="H96" s="105" t="str">
        <f>IFERROR(IF(VLOOKUP($A96,'Annex 2 Designated EHV charges'!$D:$P,13,FALSE)=0,0,VLOOKUP($A96,'Annex 2 Designated EHV charges'!$D:$P,13,FALSE)),"")</f>
        <v/>
      </c>
    </row>
    <row r="97" spans="1:8" x14ac:dyDescent="0.25">
      <c r="A97" s="102" t="str">
        <f t="array" ref="A97">IFERROR(INDEX('Annex 2 Designated EHV charges'!$D$10:$D$170, MATCH(0, IF(('Annex 2 Designated EHV charges'!$D$10:$D$170=""),1, COUNTIF(A$4:$A96, 'Annex 2 Designated EHV charges'!$D$10:$D$170)), 0)),"")</f>
        <v/>
      </c>
      <c r="B97" s="78" t="str">
        <f>IF($A97="","",VLOOKUP($A97,'Annex 2 Designated EHV charges'!$D:$P,2,0))</f>
        <v/>
      </c>
      <c r="C97" s="97" t="str">
        <f>IF($A97="","",VLOOKUP($A97,'Annex 2 Designated EHV charges'!$D:$P,3,0))</f>
        <v/>
      </c>
      <c r="D97" s="98" t="str">
        <f>IF($A97="","",VLOOKUP($A97,'Annex 2 Designated EHV charges'!$D:$P,4,0))</f>
        <v/>
      </c>
      <c r="E97" s="103" t="str">
        <f>IFERROR(IF(VLOOKUP($A97,'Annex 2 Designated EHV charges'!$D:$P,10,FALSE)=0,0,VLOOKUP($A97,'Annex 2 Designated EHV charges'!$D:$P,10,FALSE)),"")</f>
        <v/>
      </c>
      <c r="F97" s="104" t="str">
        <f>IFERROR(IF(VLOOKUP($A97,'Annex 2 Designated EHV charges'!$D:$P,11,FALSE)=0,0,VLOOKUP($A97,'Annex 2 Designated EHV charges'!$D:$P,11,FALSE)),"")</f>
        <v/>
      </c>
      <c r="G97" s="105" t="str">
        <f>IFERROR(IF(VLOOKUP($A97,'Annex 2 Designated EHV charges'!$D:$P,12,FALSE)=0,0,VLOOKUP($A97,'Annex 2 Designated EHV charges'!$D:$P,12,FALSE)),"")</f>
        <v/>
      </c>
      <c r="H97" s="105" t="str">
        <f>IFERROR(IF(VLOOKUP($A97,'Annex 2 Designated EHV charges'!$D:$P,13,FALSE)=0,0,VLOOKUP($A97,'Annex 2 Designated EHV charges'!$D:$P,13,FALSE)),"")</f>
        <v/>
      </c>
    </row>
    <row r="98" spans="1:8" x14ac:dyDescent="0.25">
      <c r="A98" s="102" t="str">
        <f t="array" ref="A98">IFERROR(INDEX('Annex 2 Designated EHV charges'!$D$10:$D$170, MATCH(0, IF(('Annex 2 Designated EHV charges'!$D$10:$D$170=""),1, COUNTIF(A$4:$A97, 'Annex 2 Designated EHV charges'!$D$10:$D$170)), 0)),"")</f>
        <v/>
      </c>
      <c r="B98" s="78" t="str">
        <f>IF($A98="","",VLOOKUP($A98,'Annex 2 Designated EHV charges'!$D:$P,2,0))</f>
        <v/>
      </c>
      <c r="C98" s="97" t="str">
        <f>IF($A98="","",VLOOKUP($A98,'Annex 2 Designated EHV charges'!$D:$P,3,0))</f>
        <v/>
      </c>
      <c r="D98" s="98" t="str">
        <f>IF($A98="","",VLOOKUP($A98,'Annex 2 Designated EHV charges'!$D:$P,4,0))</f>
        <v/>
      </c>
      <c r="E98" s="103" t="str">
        <f>IFERROR(IF(VLOOKUP($A98,'Annex 2 Designated EHV charges'!$D:$P,10,FALSE)=0,0,VLOOKUP($A98,'Annex 2 Designated EHV charges'!$D:$P,10,FALSE)),"")</f>
        <v/>
      </c>
      <c r="F98" s="104" t="str">
        <f>IFERROR(IF(VLOOKUP($A98,'Annex 2 Designated EHV charges'!$D:$P,11,FALSE)=0,0,VLOOKUP($A98,'Annex 2 Designated EHV charges'!$D:$P,11,FALSE)),"")</f>
        <v/>
      </c>
      <c r="G98" s="105" t="str">
        <f>IFERROR(IF(VLOOKUP($A98,'Annex 2 Designated EHV charges'!$D:$P,12,FALSE)=0,0,VLOOKUP($A98,'Annex 2 Designated EHV charges'!$D:$P,12,FALSE)),"")</f>
        <v/>
      </c>
      <c r="H98" s="105" t="str">
        <f>IFERROR(IF(VLOOKUP($A98,'Annex 2 Designated EHV charges'!$D:$P,13,FALSE)=0,0,VLOOKUP($A98,'Annex 2 Designated EHV charges'!$D:$P,13,FALSE)),"")</f>
        <v/>
      </c>
    </row>
    <row r="99" spans="1:8" x14ac:dyDescent="0.25">
      <c r="A99" s="102" t="str">
        <f t="array" ref="A99">IFERROR(INDEX('Annex 2 Designated EHV charges'!$D$10:$D$170, MATCH(0, IF(('Annex 2 Designated EHV charges'!$D$10:$D$170=""),1, COUNTIF(A$4:$A98, 'Annex 2 Designated EHV charges'!$D$10:$D$170)), 0)),"")</f>
        <v/>
      </c>
      <c r="B99" s="78" t="str">
        <f>IF($A99="","",VLOOKUP($A99,'Annex 2 Designated EHV charges'!$D:$P,2,0))</f>
        <v/>
      </c>
      <c r="C99" s="97" t="str">
        <f>IF($A99="","",VLOOKUP($A99,'Annex 2 Designated EHV charges'!$D:$P,3,0))</f>
        <v/>
      </c>
      <c r="D99" s="98" t="str">
        <f>IF($A99="","",VLOOKUP($A99,'Annex 2 Designated EHV charges'!$D:$P,4,0))</f>
        <v/>
      </c>
      <c r="E99" s="103" t="str">
        <f>IFERROR(IF(VLOOKUP($A99,'Annex 2 Designated EHV charges'!$D:$P,10,FALSE)=0,0,VLOOKUP($A99,'Annex 2 Designated EHV charges'!$D:$P,10,FALSE)),"")</f>
        <v/>
      </c>
      <c r="F99" s="104" t="str">
        <f>IFERROR(IF(VLOOKUP($A99,'Annex 2 Designated EHV charges'!$D:$P,11,FALSE)=0,0,VLOOKUP($A99,'Annex 2 Designated EHV charges'!$D:$P,11,FALSE)),"")</f>
        <v/>
      </c>
      <c r="G99" s="105" t="str">
        <f>IFERROR(IF(VLOOKUP($A99,'Annex 2 Designated EHV charges'!$D:$P,12,FALSE)=0,0,VLOOKUP($A99,'Annex 2 Designated EHV charges'!$D:$P,12,FALSE)),"")</f>
        <v/>
      </c>
      <c r="H99" s="105" t="str">
        <f>IFERROR(IF(VLOOKUP($A99,'Annex 2 Designated EHV charges'!$D:$P,13,FALSE)=0,0,VLOOKUP($A99,'Annex 2 Designated EHV charges'!$D:$P,13,FALSE)),"")</f>
        <v/>
      </c>
    </row>
    <row r="100" spans="1:8" x14ac:dyDescent="0.25">
      <c r="A100" s="102" t="str">
        <f t="array" ref="A100">IFERROR(INDEX('Annex 2 Designated EHV charges'!$D$10:$D$170, MATCH(0, IF(('Annex 2 Designated EHV charges'!$D$10:$D$170=""),1, COUNTIF(A$4:$A99, 'Annex 2 Designated EHV charges'!$D$10:$D$170)), 0)),"")</f>
        <v/>
      </c>
      <c r="B100" s="78" t="str">
        <f>IF($A100="","",VLOOKUP($A100,'Annex 2 Designated EHV charges'!$D:$P,2,0))</f>
        <v/>
      </c>
      <c r="C100" s="97" t="str">
        <f>IF($A100="","",VLOOKUP($A100,'Annex 2 Designated EHV charges'!$D:$P,3,0))</f>
        <v/>
      </c>
      <c r="D100" s="98" t="str">
        <f>IF($A100="","",VLOOKUP($A100,'Annex 2 Designated EHV charges'!$D:$P,4,0))</f>
        <v/>
      </c>
      <c r="E100" s="103" t="str">
        <f>IFERROR(IF(VLOOKUP($A100,'Annex 2 Designated EHV charges'!$D:$P,10,FALSE)=0,0,VLOOKUP($A100,'Annex 2 Designated EHV charges'!$D:$P,10,FALSE)),"")</f>
        <v/>
      </c>
      <c r="F100" s="104" t="str">
        <f>IFERROR(IF(VLOOKUP($A100,'Annex 2 Designated EHV charges'!$D:$P,11,FALSE)=0,0,VLOOKUP($A100,'Annex 2 Designated EHV charges'!$D:$P,11,FALSE)),"")</f>
        <v/>
      </c>
      <c r="G100" s="105" t="str">
        <f>IFERROR(IF(VLOOKUP($A100,'Annex 2 Designated EHV charges'!$D:$P,12,FALSE)=0,0,VLOOKUP($A100,'Annex 2 Designated EHV charges'!$D:$P,12,FALSE)),"")</f>
        <v/>
      </c>
      <c r="H100" s="105" t="str">
        <f>IFERROR(IF(VLOOKUP($A100,'Annex 2 Designated EHV charges'!$D:$P,13,FALSE)=0,0,VLOOKUP($A100,'Annex 2 Designated EHV charges'!$D:$P,13,FALSE)),"")</f>
        <v/>
      </c>
    </row>
    <row r="101" spans="1:8" x14ac:dyDescent="0.25">
      <c r="A101" s="102" t="str">
        <f t="array" ref="A101">IFERROR(INDEX('Annex 2 Designated EHV charges'!$D$10:$D$170, MATCH(0, IF(('Annex 2 Designated EHV charges'!$D$10:$D$170=""),1, COUNTIF(A$4:$A100, 'Annex 2 Designated EHV charges'!$D$10:$D$170)), 0)),"")</f>
        <v/>
      </c>
      <c r="B101" s="78" t="str">
        <f>IF($A101="","",VLOOKUP($A101,'Annex 2 Designated EHV charges'!$D:$P,2,0))</f>
        <v/>
      </c>
      <c r="C101" s="97" t="str">
        <f>IF($A101="","",VLOOKUP($A101,'Annex 2 Designated EHV charges'!$D:$P,3,0))</f>
        <v/>
      </c>
      <c r="D101" s="98" t="str">
        <f>IF($A101="","",VLOOKUP($A101,'Annex 2 Designated EHV charges'!$D:$P,4,0))</f>
        <v/>
      </c>
      <c r="E101" s="103" t="str">
        <f>IFERROR(IF(VLOOKUP($A101,'Annex 2 Designated EHV charges'!$D:$P,10,FALSE)=0,0,VLOOKUP($A101,'Annex 2 Designated EHV charges'!$D:$P,10,FALSE)),"")</f>
        <v/>
      </c>
      <c r="F101" s="104" t="str">
        <f>IFERROR(IF(VLOOKUP($A101,'Annex 2 Designated EHV charges'!$D:$P,11,FALSE)=0,0,VLOOKUP($A101,'Annex 2 Designated EHV charges'!$D:$P,11,FALSE)),"")</f>
        <v/>
      </c>
      <c r="G101" s="105" t="str">
        <f>IFERROR(IF(VLOOKUP($A101,'Annex 2 Designated EHV charges'!$D:$P,12,FALSE)=0,0,VLOOKUP($A101,'Annex 2 Designated EHV charges'!$D:$P,12,FALSE)),"")</f>
        <v/>
      </c>
      <c r="H101" s="105" t="str">
        <f>IFERROR(IF(VLOOKUP($A101,'Annex 2 Designated EHV charges'!$D:$P,13,FALSE)=0,0,VLOOKUP($A101,'Annex 2 Designated EHV charges'!$D:$P,13,FALSE)),"")</f>
        <v/>
      </c>
    </row>
    <row r="102" spans="1:8" x14ac:dyDescent="0.25">
      <c r="A102" s="102" t="str">
        <f t="array" ref="A102">IFERROR(INDEX('Annex 2 Designated EHV charges'!$D$10:$D$170, MATCH(0, IF(('Annex 2 Designated EHV charges'!$D$10:$D$170=""),1, COUNTIF(A$4:$A101, 'Annex 2 Designated EHV charges'!$D$10:$D$170)), 0)),"")</f>
        <v/>
      </c>
      <c r="B102" s="78" t="str">
        <f>IF($A102="","",VLOOKUP($A102,'Annex 2 Designated EHV charges'!$D:$P,2,0))</f>
        <v/>
      </c>
      <c r="C102" s="97" t="str">
        <f>IF($A102="","",VLOOKUP($A102,'Annex 2 Designated EHV charges'!$D:$P,3,0))</f>
        <v/>
      </c>
      <c r="D102" s="98" t="str">
        <f>IF($A102="","",VLOOKUP($A102,'Annex 2 Designated EHV charges'!$D:$P,4,0))</f>
        <v/>
      </c>
      <c r="E102" s="103" t="str">
        <f>IFERROR(IF(VLOOKUP($A102,'Annex 2 Designated EHV charges'!$D:$P,10,FALSE)=0,0,VLOOKUP($A102,'Annex 2 Designated EHV charges'!$D:$P,10,FALSE)),"")</f>
        <v/>
      </c>
      <c r="F102" s="104" t="str">
        <f>IFERROR(IF(VLOOKUP($A102,'Annex 2 Designated EHV charges'!$D:$P,11,FALSE)=0,0,VLOOKUP($A102,'Annex 2 Designated EHV charges'!$D:$P,11,FALSE)),"")</f>
        <v/>
      </c>
      <c r="G102" s="105" t="str">
        <f>IFERROR(IF(VLOOKUP($A102,'Annex 2 Designated EHV charges'!$D:$P,12,FALSE)=0,0,VLOOKUP($A102,'Annex 2 Designated EHV charges'!$D:$P,12,FALSE)),"")</f>
        <v/>
      </c>
      <c r="H102" s="105" t="str">
        <f>IFERROR(IF(VLOOKUP($A102,'Annex 2 Designated EHV charges'!$D:$P,13,FALSE)=0,0,VLOOKUP($A102,'Annex 2 Designated EHV charges'!$D:$P,13,FALSE)),"")</f>
        <v/>
      </c>
    </row>
    <row r="103" spans="1:8" x14ac:dyDescent="0.25">
      <c r="A103" s="102" t="str">
        <f t="array" ref="A103">IFERROR(INDEX('Annex 2 Designated EHV charges'!$D$10:$D$170, MATCH(0, IF(('Annex 2 Designated EHV charges'!$D$10:$D$170=""),1, COUNTIF(A$4:$A102, 'Annex 2 Designated EHV charges'!$D$10:$D$170)), 0)),"")</f>
        <v/>
      </c>
      <c r="B103" s="78" t="str">
        <f>IF($A103="","",VLOOKUP($A103,'Annex 2 Designated EHV charges'!$D:$P,2,0))</f>
        <v/>
      </c>
      <c r="C103" s="97" t="str">
        <f>IF($A103="","",VLOOKUP($A103,'Annex 2 Designated EHV charges'!$D:$P,3,0))</f>
        <v/>
      </c>
      <c r="D103" s="98" t="str">
        <f>IF($A103="","",VLOOKUP($A103,'Annex 2 Designated EHV charges'!$D:$P,4,0))</f>
        <v/>
      </c>
      <c r="E103" s="103" t="str">
        <f>IFERROR(IF(VLOOKUP($A103,'Annex 2 Designated EHV charges'!$D:$P,10,FALSE)=0,0,VLOOKUP($A103,'Annex 2 Designated EHV charges'!$D:$P,10,FALSE)),"")</f>
        <v/>
      </c>
      <c r="F103" s="104" t="str">
        <f>IFERROR(IF(VLOOKUP($A103,'Annex 2 Designated EHV charges'!$D:$P,11,FALSE)=0,0,VLOOKUP($A103,'Annex 2 Designated EHV charges'!$D:$P,11,FALSE)),"")</f>
        <v/>
      </c>
      <c r="G103" s="105" t="str">
        <f>IFERROR(IF(VLOOKUP($A103,'Annex 2 Designated EHV charges'!$D:$P,12,FALSE)=0,0,VLOOKUP($A103,'Annex 2 Designated EHV charges'!$D:$P,12,FALSE)),"")</f>
        <v/>
      </c>
      <c r="H103" s="105" t="str">
        <f>IFERROR(IF(VLOOKUP($A103,'Annex 2 Designated EHV charges'!$D:$P,13,FALSE)=0,0,VLOOKUP($A103,'Annex 2 Designated EHV charges'!$D:$P,13,FALSE)),"")</f>
        <v/>
      </c>
    </row>
    <row r="104" spans="1:8" x14ac:dyDescent="0.25">
      <c r="A104" s="102" t="str">
        <f t="array" ref="A104">IFERROR(INDEX('Annex 2 Designated EHV charges'!$D$10:$D$170, MATCH(0, IF(('Annex 2 Designated EHV charges'!$D$10:$D$170=""),1, COUNTIF(A$4:$A103, 'Annex 2 Designated EHV charges'!$D$10:$D$170)), 0)),"")</f>
        <v/>
      </c>
      <c r="B104" s="78" t="str">
        <f>IF($A104="","",VLOOKUP($A104,'Annex 2 Designated EHV charges'!$D:$P,2,0))</f>
        <v/>
      </c>
      <c r="C104" s="97" t="str">
        <f>IF($A104="","",VLOOKUP($A104,'Annex 2 Designated EHV charges'!$D:$P,3,0))</f>
        <v/>
      </c>
      <c r="D104" s="98" t="str">
        <f>IF($A104="","",VLOOKUP($A104,'Annex 2 Designated EHV charges'!$D:$P,4,0))</f>
        <v/>
      </c>
      <c r="E104" s="103" t="str">
        <f>IFERROR(IF(VLOOKUP($A104,'Annex 2 Designated EHV charges'!$D:$P,10,FALSE)=0,0,VLOOKUP($A104,'Annex 2 Designated EHV charges'!$D:$P,10,FALSE)),"")</f>
        <v/>
      </c>
      <c r="F104" s="104" t="str">
        <f>IFERROR(IF(VLOOKUP($A104,'Annex 2 Designated EHV charges'!$D:$P,11,FALSE)=0,0,VLOOKUP($A104,'Annex 2 Designated EHV charges'!$D:$P,11,FALSE)),"")</f>
        <v/>
      </c>
      <c r="G104" s="105" t="str">
        <f>IFERROR(IF(VLOOKUP($A104,'Annex 2 Designated EHV charges'!$D:$P,12,FALSE)=0,0,VLOOKUP($A104,'Annex 2 Designated EHV charges'!$D:$P,12,FALSE)),"")</f>
        <v/>
      </c>
      <c r="H104" s="105" t="str">
        <f>IFERROR(IF(VLOOKUP($A104,'Annex 2 Designated EHV charges'!$D:$P,13,FALSE)=0,0,VLOOKUP($A104,'Annex 2 Designated EHV charges'!$D:$P,13,FALSE)),"")</f>
        <v/>
      </c>
    </row>
  </sheetData>
  <mergeCells count="2">
    <mergeCell ref="A2:H2"/>
    <mergeCell ref="A1:H1"/>
  </mergeCells>
  <pageMargins left="0.39370078740157483" right="0.39370078740157483" top="0.9055118110236221" bottom="0.74803149606299213" header="0.31496062992125984" footer="0.51181102362204722"/>
  <pageSetup paperSize="9" scale="65" fitToHeight="0" orientation="portrait" r:id="rId1"/>
  <headerFooter differentFirst="1" scaleWithDoc="0">
    <oddHeader>&amp;L&amp;"Trebuchet MS,Bold"
Annex 2b&amp;"Trebuchet MS,Regular" - Schedule of Export Charges for use of the Distribution System by Designated EHV Properties (including LDNOs with Designated EHV Properties/end-users).</oddHeader>
    <firstHeader>&amp;L&amp;"Trebuchet MS,Bold"
Annex 2b &amp;"Trebuchet MS,Regular"- Schedule of Export Charges for use of the Distribution System by Designated EHV Properties (including LDNOs with Designated EHV Properties/end-users).</first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J16"/>
  <sheetViews>
    <sheetView zoomScaleNormal="100" zoomScaleSheetLayoutView="100" workbookViewId="0">
      <selection activeCell="B14" sqref="B14:J16"/>
    </sheetView>
  </sheetViews>
  <sheetFormatPr defaultColWidth="9.1796875" defaultRowHeight="13.5" x14ac:dyDescent="0.35"/>
  <cols>
    <col min="1" max="1" width="27.453125" style="148" customWidth="1"/>
    <col min="2" max="2" width="11" style="148" customWidth="1"/>
    <col min="3" max="3" width="9.1796875" style="148"/>
    <col min="4" max="10" width="16.54296875" style="148" customWidth="1"/>
    <col min="11" max="16384" width="9.1796875" style="148"/>
  </cols>
  <sheetData>
    <row r="1" spans="1:10" s="146" customFormat="1" ht="27.75" customHeight="1" x14ac:dyDescent="0.35">
      <c r="A1" s="144" t="s">
        <v>18</v>
      </c>
      <c r="B1" s="145"/>
      <c r="D1" s="145"/>
      <c r="E1" s="145"/>
      <c r="F1" s="145"/>
      <c r="G1" s="147"/>
      <c r="H1" s="148"/>
      <c r="I1" s="148"/>
    </row>
    <row r="2" spans="1:10" s="146" customFormat="1" ht="27" customHeight="1" x14ac:dyDescent="0.25">
      <c r="A2" s="213" t="str">
        <f>Overview!B4&amp; " - Effective from "&amp;Overview!D4&amp;" - "&amp;Overview!E4&amp;" LV and HV tariffs"</f>
        <v>VEPN _M - Effective from 1 April 2026 - Final LV and HV tariffs</v>
      </c>
      <c r="B2" s="213"/>
      <c r="C2" s="213"/>
      <c r="D2" s="213"/>
      <c r="E2" s="213"/>
      <c r="F2" s="213"/>
      <c r="G2" s="213"/>
      <c r="H2" s="213"/>
      <c r="I2" s="213"/>
      <c r="J2" s="213"/>
    </row>
    <row r="3" spans="1:10" s="146" customFormat="1" ht="27" customHeight="1" x14ac:dyDescent="0.25">
      <c r="A3" s="226" t="s">
        <v>578</v>
      </c>
      <c r="B3" s="227"/>
      <c r="C3" s="227"/>
      <c r="D3" s="227"/>
      <c r="E3" s="227"/>
      <c r="F3" s="227"/>
      <c r="G3" s="227"/>
      <c r="H3" s="227"/>
      <c r="I3" s="227"/>
      <c r="J3" s="228"/>
    </row>
    <row r="4" spans="1:10" s="146" customFormat="1" ht="71.25" customHeight="1" x14ac:dyDescent="0.25">
      <c r="A4" s="149"/>
      <c r="B4" s="72" t="s">
        <v>0</v>
      </c>
      <c r="C4" s="73" t="s">
        <v>23</v>
      </c>
      <c r="D4" s="73" t="s">
        <v>579</v>
      </c>
      <c r="E4" s="73" t="s">
        <v>580</v>
      </c>
      <c r="F4" s="73" t="s">
        <v>24</v>
      </c>
      <c r="G4" s="73"/>
      <c r="H4" s="73"/>
      <c r="I4" s="73"/>
      <c r="J4" s="73"/>
    </row>
    <row r="5" spans="1:10" s="146" customFormat="1" ht="32.25" customHeight="1" x14ac:dyDescent="0.25">
      <c r="A5" s="150"/>
      <c r="B5" s="151"/>
      <c r="C5" s="152"/>
      <c r="D5" s="153"/>
      <c r="E5" s="153"/>
      <c r="F5" s="154"/>
      <c r="G5" s="155"/>
      <c r="H5" s="155"/>
      <c r="I5" s="155"/>
      <c r="J5" s="155"/>
    </row>
    <row r="6" spans="1:10" ht="12.75" customHeight="1" x14ac:dyDescent="0.35">
      <c r="A6" s="239" t="s">
        <v>2</v>
      </c>
      <c r="B6" s="230" t="s">
        <v>685</v>
      </c>
      <c r="C6" s="231"/>
      <c r="D6" s="231"/>
      <c r="E6" s="231"/>
      <c r="F6" s="231"/>
      <c r="G6" s="231"/>
      <c r="H6" s="231"/>
      <c r="I6" s="231"/>
      <c r="J6" s="232"/>
    </row>
    <row r="7" spans="1:10" x14ac:dyDescent="0.35">
      <c r="A7" s="240"/>
      <c r="B7" s="233"/>
      <c r="C7" s="234"/>
      <c r="D7" s="234"/>
      <c r="E7" s="234"/>
      <c r="F7" s="234"/>
      <c r="G7" s="234"/>
      <c r="H7" s="234"/>
      <c r="I7" s="234"/>
      <c r="J7" s="235"/>
    </row>
    <row r="8" spans="1:10" x14ac:dyDescent="0.35">
      <c r="A8" s="241"/>
      <c r="B8" s="236"/>
      <c r="C8" s="237"/>
      <c r="D8" s="237"/>
      <c r="E8" s="237"/>
      <c r="F8" s="237"/>
      <c r="G8" s="237"/>
      <c r="H8" s="237"/>
      <c r="I8" s="237"/>
      <c r="J8" s="238"/>
    </row>
    <row r="11" spans="1:10" s="146" customFormat="1" ht="27" customHeight="1" x14ac:dyDescent="0.25">
      <c r="A11" s="226" t="s">
        <v>581</v>
      </c>
      <c r="B11" s="227"/>
      <c r="C11" s="227"/>
      <c r="D11" s="227"/>
      <c r="E11" s="227"/>
      <c r="F11" s="227"/>
      <c r="G11" s="227"/>
      <c r="H11" s="227"/>
      <c r="I11" s="227"/>
      <c r="J11" s="228"/>
    </row>
    <row r="12" spans="1:10" s="146" customFormat="1" ht="58.5" customHeight="1" x14ac:dyDescent="0.25">
      <c r="A12" s="149"/>
      <c r="B12" s="72" t="s">
        <v>0</v>
      </c>
      <c r="C12" s="73" t="s">
        <v>23</v>
      </c>
      <c r="D12" s="72" t="s">
        <v>582</v>
      </c>
      <c r="E12" s="72" t="s">
        <v>583</v>
      </c>
      <c r="F12" s="72" t="s">
        <v>584</v>
      </c>
      <c r="G12" s="73" t="s">
        <v>24</v>
      </c>
      <c r="H12" s="73" t="s">
        <v>25</v>
      </c>
      <c r="I12" s="72" t="s">
        <v>355</v>
      </c>
      <c r="J12" s="73" t="s">
        <v>256</v>
      </c>
    </row>
    <row r="13" spans="1:10" s="146" customFormat="1" ht="32.25" customHeight="1" x14ac:dyDescent="0.25">
      <c r="A13" s="150"/>
      <c r="B13" s="151"/>
      <c r="C13" s="152"/>
      <c r="D13" s="153"/>
      <c r="E13" s="153"/>
      <c r="F13" s="153"/>
      <c r="G13" s="154"/>
      <c r="H13" s="154"/>
      <c r="I13" s="154"/>
      <c r="J13" s="153"/>
    </row>
    <row r="14" spans="1:10" ht="12.75" customHeight="1" x14ac:dyDescent="0.35">
      <c r="A14" s="229" t="s">
        <v>2</v>
      </c>
      <c r="B14" s="230" t="s">
        <v>685</v>
      </c>
      <c r="C14" s="231"/>
      <c r="D14" s="231"/>
      <c r="E14" s="231"/>
      <c r="F14" s="231"/>
      <c r="G14" s="231"/>
      <c r="H14" s="231"/>
      <c r="I14" s="231"/>
      <c r="J14" s="232"/>
    </row>
    <row r="15" spans="1:10" ht="12.75" customHeight="1" x14ac:dyDescent="0.35">
      <c r="A15" s="229"/>
      <c r="B15" s="233"/>
      <c r="C15" s="234"/>
      <c r="D15" s="234"/>
      <c r="E15" s="234"/>
      <c r="F15" s="234"/>
      <c r="G15" s="234"/>
      <c r="H15" s="234"/>
      <c r="I15" s="234"/>
      <c r="J15" s="235"/>
    </row>
    <row r="16" spans="1:10" ht="12.75" customHeight="1" x14ac:dyDescent="0.35">
      <c r="A16" s="229"/>
      <c r="B16" s="236"/>
      <c r="C16" s="237"/>
      <c r="D16" s="237"/>
      <c r="E16" s="237"/>
      <c r="F16" s="237"/>
      <c r="G16" s="237"/>
      <c r="H16" s="237"/>
      <c r="I16" s="237"/>
      <c r="J16" s="238"/>
    </row>
  </sheetData>
  <mergeCells count="7">
    <mergeCell ref="A11:J11"/>
    <mergeCell ref="A14:A16"/>
    <mergeCell ref="B14:J16"/>
    <mergeCell ref="A2:J2"/>
    <mergeCell ref="A3:J3"/>
    <mergeCell ref="A6:A8"/>
    <mergeCell ref="B6:J8"/>
  </mergeCells>
  <hyperlinks>
    <hyperlink ref="A1" location="Overview!A1" display="Back to Overview" xr:uid="{00000000-0004-0000-0500-000000000000}"/>
  </hyperlinks>
  <pageMargins left="0.39370078740157483" right="0.39370078740157483" top="0.9055118110236221" bottom="0.74803149606299213" header="0.51181102362204722" footer="0.51181102362204722"/>
  <pageSetup paperSize="9" scale="59" fitToHeight="0" orientation="portrait" r:id="rId1"/>
  <headerFooter scaleWithDoc="0">
    <oddHeader>&amp;L&amp;"Trebuchet MS,Regular"
&amp;"Trebuchet MS,Bold"Annex 3&amp;"Trebuchet MS,Regular" - Schedule of Charges for use of the Distribution System to Preserved/Additional LLFC Classes</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2">
    <pageSetUpPr fitToPage="1"/>
  </sheetPr>
  <dimension ref="A1:K224"/>
  <sheetViews>
    <sheetView zoomScale="80" zoomScaleNormal="80" zoomScaleSheetLayoutView="100" workbookViewId="0">
      <selection activeCell="M19" sqref="M19"/>
    </sheetView>
  </sheetViews>
  <sheetFormatPr defaultColWidth="9.1796875" defaultRowHeight="27.75" customHeight="1" x14ac:dyDescent="0.35"/>
  <cols>
    <col min="1" max="1" width="58" style="56" bestFit="1" customWidth="1"/>
    <col min="2" max="2" width="17.7265625" style="63" customWidth="1"/>
    <col min="3" max="4" width="17.7265625" style="56" customWidth="1"/>
    <col min="5" max="7" width="17.7265625" style="63" customWidth="1"/>
    <col min="8" max="9" width="17.7265625" style="64" customWidth="1"/>
    <col min="10" max="10" width="17.7265625" style="59" customWidth="1"/>
    <col min="11" max="11" width="15.54296875" style="59" customWidth="1"/>
    <col min="12" max="16384" width="9.1796875" style="56"/>
  </cols>
  <sheetData>
    <row r="1" spans="1:11" ht="27.75" customHeight="1" x14ac:dyDescent="0.35">
      <c r="A1" s="67" t="s">
        <v>18</v>
      </c>
      <c r="B1" s="56"/>
      <c r="F1" s="56"/>
      <c r="G1" s="56"/>
      <c r="H1" s="56"/>
      <c r="I1" s="59"/>
      <c r="J1" s="56"/>
      <c r="K1" s="56"/>
    </row>
    <row r="2" spans="1:11" ht="27" customHeight="1" x14ac:dyDescent="0.35">
      <c r="A2" s="242" t="str">
        <f>Overview!B4&amp; " - Effective from "&amp;Overview!D4&amp;" - "&amp;Overview!E4&amp;" LDNO tariffs"</f>
        <v>VEPN _M - Effective from 1 April 2026 - Final LDNO tariffs</v>
      </c>
      <c r="B2" s="242"/>
      <c r="C2" s="242"/>
      <c r="D2" s="242"/>
      <c r="E2" s="242"/>
      <c r="F2" s="242"/>
      <c r="G2" s="242"/>
      <c r="H2" s="242"/>
      <c r="I2" s="242"/>
      <c r="J2" s="242"/>
    </row>
    <row r="3" spans="1:11" ht="19" x14ac:dyDescent="0.35">
      <c r="A3" s="106"/>
      <c r="B3" s="106"/>
      <c r="C3" s="106"/>
      <c r="D3" s="106"/>
      <c r="E3" s="106"/>
      <c r="F3" s="106"/>
      <c r="G3" s="106"/>
      <c r="H3" s="106"/>
      <c r="I3" s="106"/>
      <c r="J3" s="106"/>
    </row>
    <row r="4" spans="1:11" ht="27" customHeight="1" x14ac:dyDescent="0.35">
      <c r="A4" s="213" t="s">
        <v>380</v>
      </c>
      <c r="B4" s="213"/>
      <c r="C4" s="213"/>
      <c r="D4" s="213"/>
      <c r="E4" s="107"/>
      <c r="F4" s="213" t="s">
        <v>381</v>
      </c>
      <c r="G4" s="213"/>
      <c r="H4" s="213"/>
      <c r="I4" s="213"/>
      <c r="J4" s="213"/>
    </row>
    <row r="5" spans="1:11" ht="32.25" customHeight="1" x14ac:dyDescent="0.25">
      <c r="A5" s="108" t="s">
        <v>12</v>
      </c>
      <c r="B5" s="109" t="s">
        <v>274</v>
      </c>
      <c r="C5" s="110" t="s">
        <v>275</v>
      </c>
      <c r="D5" s="111" t="s">
        <v>276</v>
      </c>
      <c r="E5" s="60"/>
      <c r="F5" s="243"/>
      <c r="G5" s="244"/>
      <c r="H5" s="112" t="s">
        <v>280</v>
      </c>
      <c r="I5" s="113" t="s">
        <v>281</v>
      </c>
      <c r="J5" s="111" t="s">
        <v>276</v>
      </c>
      <c r="K5" s="60"/>
    </row>
    <row r="6" spans="1:11" ht="56.25" customHeight="1" x14ac:dyDescent="0.25">
      <c r="A6" s="114" t="s">
        <v>277</v>
      </c>
      <c r="B6" s="71" t="s">
        <v>674</v>
      </c>
      <c r="C6" s="71" t="s">
        <v>675</v>
      </c>
      <c r="D6" s="71" t="s">
        <v>676</v>
      </c>
      <c r="E6" s="60"/>
      <c r="F6" s="207" t="s">
        <v>278</v>
      </c>
      <c r="G6" s="207"/>
      <c r="H6" s="115" t="s">
        <v>674</v>
      </c>
      <c r="I6" s="71" t="s">
        <v>675</v>
      </c>
      <c r="J6" s="71" t="s">
        <v>676</v>
      </c>
      <c r="K6" s="60"/>
    </row>
    <row r="7" spans="1:11" ht="56.25" customHeight="1" x14ac:dyDescent="0.25">
      <c r="A7" s="114" t="s">
        <v>14</v>
      </c>
      <c r="B7" s="116">
        <v>0</v>
      </c>
      <c r="C7" s="116">
        <v>0</v>
      </c>
      <c r="D7" s="71" t="s">
        <v>677</v>
      </c>
      <c r="E7" s="60"/>
      <c r="F7" s="207" t="s">
        <v>368</v>
      </c>
      <c r="G7" s="207"/>
      <c r="H7" s="116">
        <v>0</v>
      </c>
      <c r="I7" s="71" t="s">
        <v>679</v>
      </c>
      <c r="J7" s="71" t="s">
        <v>676</v>
      </c>
      <c r="K7" s="60"/>
    </row>
    <row r="8" spans="1:11" ht="55.5" customHeight="1" x14ac:dyDescent="0.25">
      <c r="A8" s="117" t="s">
        <v>13</v>
      </c>
      <c r="B8" s="245" t="s">
        <v>678</v>
      </c>
      <c r="C8" s="246"/>
      <c r="D8" s="247"/>
      <c r="E8" s="60"/>
      <c r="F8" s="207" t="s">
        <v>292</v>
      </c>
      <c r="G8" s="207"/>
      <c r="H8" s="116">
        <v>0</v>
      </c>
      <c r="I8" s="116">
        <v>0</v>
      </c>
      <c r="J8" s="71" t="s">
        <v>677</v>
      </c>
      <c r="K8" s="60"/>
    </row>
    <row r="9" spans="1:11" s="62" customFormat="1" ht="21" customHeight="1" x14ac:dyDescent="0.35">
      <c r="B9" s="60"/>
      <c r="C9" s="60"/>
      <c r="D9" s="60"/>
      <c r="E9" s="118"/>
      <c r="F9" s="212" t="s">
        <v>13</v>
      </c>
      <c r="G9" s="212"/>
      <c r="H9" s="211" t="s">
        <v>678</v>
      </c>
      <c r="I9" s="211"/>
      <c r="J9" s="211"/>
      <c r="K9" s="61"/>
    </row>
    <row r="10" spans="1:11" s="62" customFormat="1" ht="12" customHeight="1" x14ac:dyDescent="0.35">
      <c r="A10" s="60"/>
      <c r="B10" s="60"/>
      <c r="C10" s="60"/>
      <c r="D10" s="60"/>
      <c r="E10" s="60"/>
      <c r="F10" s="119"/>
      <c r="G10" s="119"/>
      <c r="H10" s="120"/>
      <c r="I10" s="120"/>
      <c r="J10" s="120"/>
      <c r="K10" s="61"/>
    </row>
    <row r="11" spans="1:11" ht="66" customHeight="1" x14ac:dyDescent="0.25">
      <c r="A11" s="121" t="s">
        <v>354</v>
      </c>
      <c r="B11" s="121" t="s">
        <v>31</v>
      </c>
      <c r="C11" s="122" t="s">
        <v>23</v>
      </c>
      <c r="D11" s="122" t="str">
        <f>'Annex 1 LV, HV and UMS charges'!D11</f>
        <v>Red/black unit charge
p/kWh</v>
      </c>
      <c r="E11" s="122" t="str">
        <f>'Annex 1 LV, HV and UMS charges'!E11</f>
        <v>Amber/yellow unit charge
p/kWh</v>
      </c>
      <c r="F11" s="122" t="str">
        <f>'Annex 1 LV, HV and UMS charges'!F11</f>
        <v>Green unit charge
p/kWh</v>
      </c>
      <c r="G11" s="122" t="str">
        <f>'Annex 1 LV, HV and UMS charges'!G11</f>
        <v>Fixed charge p/MPAN/day</v>
      </c>
      <c r="H11" s="122" t="str">
        <f>'Annex 1 LV, HV and UMS charges'!H11</f>
        <v>Capacity charge p/kVA/day</v>
      </c>
      <c r="I11" s="122" t="str">
        <f>'Annex 1 LV, HV and UMS charges'!I11</f>
        <v>Exceeded capacity charge
p/kVA/day</v>
      </c>
      <c r="J11" s="122" t="str">
        <f>'Annex 1 LV, HV and UMS charges'!J11</f>
        <v>Reactive power charge
p/kVArh</v>
      </c>
      <c r="K11" s="56"/>
    </row>
    <row r="12" spans="1:11" ht="27" customHeight="1" x14ac:dyDescent="0.25">
      <c r="A12" s="123" t="s">
        <v>618</v>
      </c>
      <c r="B12" s="124" t="s">
        <v>715</v>
      </c>
      <c r="C12" s="125" t="s">
        <v>443</v>
      </c>
      <c r="D12" s="126">
        <v>4.0339999999999998</v>
      </c>
      <c r="E12" s="127">
        <v>1.081</v>
      </c>
      <c r="F12" s="128">
        <v>0.126</v>
      </c>
      <c r="G12" s="129">
        <v>10.72</v>
      </c>
      <c r="H12" s="130">
        <v>0</v>
      </c>
      <c r="I12" s="130">
        <v>0</v>
      </c>
      <c r="J12" s="131">
        <v>0</v>
      </c>
      <c r="K12" s="56"/>
    </row>
    <row r="13" spans="1:11" ht="27" customHeight="1" x14ac:dyDescent="0.25">
      <c r="A13" s="123" t="s">
        <v>619</v>
      </c>
      <c r="B13" s="124" t="s">
        <v>716</v>
      </c>
      <c r="C13" s="125">
        <v>2</v>
      </c>
      <c r="D13" s="126">
        <v>4.0339999999999998</v>
      </c>
      <c r="E13" s="127">
        <v>1.081</v>
      </c>
      <c r="F13" s="128">
        <v>0.126</v>
      </c>
      <c r="G13" s="130">
        <v>0</v>
      </c>
      <c r="H13" s="130">
        <v>0</v>
      </c>
      <c r="I13" s="130">
        <v>0</v>
      </c>
      <c r="J13" s="131">
        <v>0</v>
      </c>
      <c r="K13" s="56"/>
    </row>
    <row r="14" spans="1:11" ht="27" customHeight="1" x14ac:dyDescent="0.25">
      <c r="A14" s="123" t="s">
        <v>620</v>
      </c>
      <c r="B14" s="124" t="s">
        <v>717</v>
      </c>
      <c r="C14" s="125" t="s">
        <v>444</v>
      </c>
      <c r="D14" s="126">
        <v>4.8540000000000001</v>
      </c>
      <c r="E14" s="127">
        <v>1.3009999999999999</v>
      </c>
      <c r="F14" s="128">
        <v>0.152</v>
      </c>
      <c r="G14" s="129">
        <v>7.2</v>
      </c>
      <c r="H14" s="130">
        <v>0</v>
      </c>
      <c r="I14" s="130">
        <v>0</v>
      </c>
      <c r="J14" s="131">
        <v>0</v>
      </c>
      <c r="K14" s="56"/>
    </row>
    <row r="15" spans="1:11" ht="27" customHeight="1" x14ac:dyDescent="0.25">
      <c r="A15" s="123" t="s">
        <v>621</v>
      </c>
      <c r="B15" s="124" t="s">
        <v>718</v>
      </c>
      <c r="C15" s="125" t="s">
        <v>444</v>
      </c>
      <c r="D15" s="126">
        <v>4.8540000000000001</v>
      </c>
      <c r="E15" s="127">
        <v>1.3009999999999999</v>
      </c>
      <c r="F15" s="128">
        <v>0.152</v>
      </c>
      <c r="G15" s="129">
        <v>10.6</v>
      </c>
      <c r="H15" s="130">
        <v>0</v>
      </c>
      <c r="I15" s="130">
        <v>0</v>
      </c>
      <c r="J15" s="131">
        <v>0</v>
      </c>
      <c r="K15" s="56"/>
    </row>
    <row r="16" spans="1:11" ht="27" customHeight="1" x14ac:dyDescent="0.25">
      <c r="A16" s="123" t="s">
        <v>622</v>
      </c>
      <c r="B16" s="124" t="s">
        <v>719</v>
      </c>
      <c r="C16" s="125" t="s">
        <v>444</v>
      </c>
      <c r="D16" s="126">
        <v>4.8540000000000001</v>
      </c>
      <c r="E16" s="127">
        <v>1.3009999999999999</v>
      </c>
      <c r="F16" s="128">
        <v>0.152</v>
      </c>
      <c r="G16" s="129">
        <v>15.68</v>
      </c>
      <c r="H16" s="130">
        <v>0</v>
      </c>
      <c r="I16" s="130">
        <v>0</v>
      </c>
      <c r="J16" s="131">
        <v>0</v>
      </c>
      <c r="K16" s="56"/>
    </row>
    <row r="17" spans="1:11" ht="27" customHeight="1" x14ac:dyDescent="0.25">
      <c r="A17" s="123" t="s">
        <v>623</v>
      </c>
      <c r="B17" s="124" t="s">
        <v>720</v>
      </c>
      <c r="C17" s="125" t="s">
        <v>444</v>
      </c>
      <c r="D17" s="126">
        <v>4.8540000000000001</v>
      </c>
      <c r="E17" s="127">
        <v>1.3009999999999999</v>
      </c>
      <c r="F17" s="128">
        <v>0.152</v>
      </c>
      <c r="G17" s="129">
        <v>24.94</v>
      </c>
      <c r="H17" s="130">
        <v>0</v>
      </c>
      <c r="I17" s="130">
        <v>0</v>
      </c>
      <c r="J17" s="131">
        <v>0</v>
      </c>
      <c r="K17" s="56"/>
    </row>
    <row r="18" spans="1:11" ht="27" customHeight="1" x14ac:dyDescent="0.25">
      <c r="A18" s="123" t="s">
        <v>624</v>
      </c>
      <c r="B18" s="124" t="s">
        <v>721</v>
      </c>
      <c r="C18" s="125" t="s">
        <v>444</v>
      </c>
      <c r="D18" s="126">
        <v>4.8540000000000001</v>
      </c>
      <c r="E18" s="127">
        <v>1.3009999999999999</v>
      </c>
      <c r="F18" s="128">
        <v>0.152</v>
      </c>
      <c r="G18" s="129">
        <v>56.53</v>
      </c>
      <c r="H18" s="130">
        <v>0</v>
      </c>
      <c r="I18" s="130">
        <v>0</v>
      </c>
      <c r="J18" s="131">
        <v>0</v>
      </c>
      <c r="K18" s="56"/>
    </row>
    <row r="19" spans="1:11" ht="27" customHeight="1" x14ac:dyDescent="0.25">
      <c r="A19" s="123" t="s">
        <v>395</v>
      </c>
      <c r="B19" s="124" t="s">
        <v>722</v>
      </c>
      <c r="C19" s="125">
        <v>4</v>
      </c>
      <c r="D19" s="126">
        <v>4.8540000000000001</v>
      </c>
      <c r="E19" s="127">
        <v>1.3009999999999999</v>
      </c>
      <c r="F19" s="128">
        <v>0.152</v>
      </c>
      <c r="G19" s="130">
        <v>0</v>
      </c>
      <c r="H19" s="130">
        <v>0</v>
      </c>
      <c r="I19" s="130">
        <v>0</v>
      </c>
      <c r="J19" s="131">
        <v>0</v>
      </c>
      <c r="K19" s="56"/>
    </row>
    <row r="20" spans="1:11" ht="27" customHeight="1" x14ac:dyDescent="0.25">
      <c r="A20" s="123" t="s">
        <v>465</v>
      </c>
      <c r="B20" s="124" t="s">
        <v>723</v>
      </c>
      <c r="C20" s="125">
        <v>0</v>
      </c>
      <c r="D20" s="126">
        <v>3.4649999999999999</v>
      </c>
      <c r="E20" s="127">
        <v>0.90800000000000003</v>
      </c>
      <c r="F20" s="128">
        <v>0.10199999999999999</v>
      </c>
      <c r="G20" s="129">
        <v>9.57</v>
      </c>
      <c r="H20" s="129">
        <v>2.27</v>
      </c>
      <c r="I20" s="132">
        <v>2.27</v>
      </c>
      <c r="J20" s="133">
        <v>7.0000000000000007E-2</v>
      </c>
      <c r="K20" s="56"/>
    </row>
    <row r="21" spans="1:11" ht="27" customHeight="1" x14ac:dyDescent="0.25">
      <c r="A21" s="123" t="s">
        <v>466</v>
      </c>
      <c r="B21" s="124" t="s">
        <v>724</v>
      </c>
      <c r="C21" s="125">
        <v>0</v>
      </c>
      <c r="D21" s="126">
        <v>3.4649999999999999</v>
      </c>
      <c r="E21" s="127">
        <v>0.90800000000000003</v>
      </c>
      <c r="F21" s="128">
        <v>0.10199999999999999</v>
      </c>
      <c r="G21" s="129">
        <v>92.03</v>
      </c>
      <c r="H21" s="129">
        <v>2.27</v>
      </c>
      <c r="I21" s="132">
        <v>2.27</v>
      </c>
      <c r="J21" s="133">
        <v>7.0000000000000007E-2</v>
      </c>
      <c r="K21" s="56"/>
    </row>
    <row r="22" spans="1:11" ht="27" customHeight="1" x14ac:dyDescent="0.25">
      <c r="A22" s="123" t="s">
        <v>467</v>
      </c>
      <c r="B22" s="124" t="s">
        <v>725</v>
      </c>
      <c r="C22" s="125">
        <v>0</v>
      </c>
      <c r="D22" s="126">
        <v>3.4649999999999999</v>
      </c>
      <c r="E22" s="127">
        <v>0.90800000000000003</v>
      </c>
      <c r="F22" s="128">
        <v>0.10199999999999999</v>
      </c>
      <c r="G22" s="129">
        <v>174.57</v>
      </c>
      <c r="H22" s="129">
        <v>2.27</v>
      </c>
      <c r="I22" s="132">
        <v>2.27</v>
      </c>
      <c r="J22" s="133">
        <v>7.0000000000000007E-2</v>
      </c>
      <c r="K22" s="56"/>
    </row>
    <row r="23" spans="1:11" ht="27" customHeight="1" x14ac:dyDescent="0.25">
      <c r="A23" s="123" t="s">
        <v>468</v>
      </c>
      <c r="B23" s="124" t="s">
        <v>726</v>
      </c>
      <c r="C23" s="125">
        <v>0</v>
      </c>
      <c r="D23" s="126">
        <v>3.4649999999999999</v>
      </c>
      <c r="E23" s="127">
        <v>0.90800000000000003</v>
      </c>
      <c r="F23" s="128">
        <v>0.10199999999999999</v>
      </c>
      <c r="G23" s="129">
        <v>257.98</v>
      </c>
      <c r="H23" s="129">
        <v>2.27</v>
      </c>
      <c r="I23" s="132">
        <v>2.27</v>
      </c>
      <c r="J23" s="133">
        <v>7.0000000000000007E-2</v>
      </c>
      <c r="K23" s="56"/>
    </row>
    <row r="24" spans="1:11" ht="27" customHeight="1" x14ac:dyDescent="0.25">
      <c r="A24" s="123" t="s">
        <v>469</v>
      </c>
      <c r="B24" s="124" t="s">
        <v>727</v>
      </c>
      <c r="C24" s="125">
        <v>0</v>
      </c>
      <c r="D24" s="126">
        <v>3.4649999999999999</v>
      </c>
      <c r="E24" s="127">
        <v>0.90800000000000003</v>
      </c>
      <c r="F24" s="128">
        <v>0.10199999999999999</v>
      </c>
      <c r="G24" s="129">
        <v>526.87</v>
      </c>
      <c r="H24" s="129">
        <v>2.27</v>
      </c>
      <c r="I24" s="132">
        <v>2.27</v>
      </c>
      <c r="J24" s="133">
        <v>7.0000000000000007E-2</v>
      </c>
      <c r="K24" s="56"/>
    </row>
    <row r="25" spans="1:11" ht="27" customHeight="1" x14ac:dyDescent="0.25">
      <c r="A25" s="123" t="s">
        <v>396</v>
      </c>
      <c r="B25" s="124" t="s">
        <v>728</v>
      </c>
      <c r="C25" s="125" t="s">
        <v>445</v>
      </c>
      <c r="D25" s="134">
        <v>12.19</v>
      </c>
      <c r="E25" s="135">
        <v>1.423</v>
      </c>
      <c r="F25" s="136">
        <v>0.52900000000000003</v>
      </c>
      <c r="G25" s="130">
        <v>0</v>
      </c>
      <c r="H25" s="130">
        <v>0</v>
      </c>
      <c r="I25" s="130">
        <v>0</v>
      </c>
      <c r="J25" s="131">
        <v>0</v>
      </c>
      <c r="K25" s="56"/>
    </row>
    <row r="26" spans="1:11" ht="27" customHeight="1" x14ac:dyDescent="0.25">
      <c r="A26" s="123" t="s">
        <v>397</v>
      </c>
      <c r="B26" s="124" t="s">
        <v>729</v>
      </c>
      <c r="C26" s="125" t="s">
        <v>681</v>
      </c>
      <c r="D26" s="126">
        <v>-4.8949999999999996</v>
      </c>
      <c r="E26" s="127">
        <v>-1.3120000000000001</v>
      </c>
      <c r="F26" s="128">
        <v>-0.153</v>
      </c>
      <c r="G26" s="130">
        <v>0</v>
      </c>
      <c r="H26" s="130">
        <v>0</v>
      </c>
      <c r="I26" s="130">
        <v>0</v>
      </c>
      <c r="J26" s="131">
        <v>0</v>
      </c>
      <c r="K26" s="56"/>
    </row>
    <row r="27" spans="1:11" ht="27" customHeight="1" x14ac:dyDescent="0.25">
      <c r="A27" s="123" t="s">
        <v>398</v>
      </c>
      <c r="B27" s="124" t="s">
        <v>730</v>
      </c>
      <c r="C27" s="125">
        <v>0</v>
      </c>
      <c r="D27" s="126">
        <v>-4.8949999999999996</v>
      </c>
      <c r="E27" s="127">
        <v>-1.3120000000000001</v>
      </c>
      <c r="F27" s="128">
        <v>-0.153</v>
      </c>
      <c r="G27" s="130">
        <v>0</v>
      </c>
      <c r="H27" s="130">
        <v>0</v>
      </c>
      <c r="I27" s="130">
        <v>0</v>
      </c>
      <c r="J27" s="133">
        <v>9.0999999999999998E-2</v>
      </c>
      <c r="K27" s="56"/>
    </row>
    <row r="28" spans="1:11" ht="27" customHeight="1" x14ac:dyDescent="0.25">
      <c r="A28" s="137" t="s">
        <v>625</v>
      </c>
      <c r="B28" s="124" t="s">
        <v>731</v>
      </c>
      <c r="C28" s="125" t="s">
        <v>443</v>
      </c>
      <c r="D28" s="126">
        <v>2.7869999999999999</v>
      </c>
      <c r="E28" s="127">
        <v>0.747</v>
      </c>
      <c r="F28" s="128">
        <v>8.6999999999999994E-2</v>
      </c>
      <c r="G28" s="129">
        <v>7.41</v>
      </c>
      <c r="H28" s="130">
        <v>0</v>
      </c>
      <c r="I28" s="130">
        <v>0</v>
      </c>
      <c r="J28" s="131">
        <v>0</v>
      </c>
      <c r="K28" s="56"/>
    </row>
    <row r="29" spans="1:11" ht="27" customHeight="1" x14ac:dyDescent="0.25">
      <c r="A29" s="137" t="s">
        <v>470</v>
      </c>
      <c r="B29" s="124" t="s">
        <v>732</v>
      </c>
      <c r="C29" s="125">
        <v>2</v>
      </c>
      <c r="D29" s="126">
        <v>2.7869999999999999</v>
      </c>
      <c r="E29" s="127">
        <v>0.747</v>
      </c>
      <c r="F29" s="128">
        <v>8.6999999999999994E-2</v>
      </c>
      <c r="G29" s="130">
        <v>0</v>
      </c>
      <c r="H29" s="130">
        <v>0</v>
      </c>
      <c r="I29" s="130">
        <v>0</v>
      </c>
      <c r="J29" s="131">
        <v>0</v>
      </c>
      <c r="K29" s="56"/>
    </row>
    <row r="30" spans="1:11" ht="27" customHeight="1" x14ac:dyDescent="0.25">
      <c r="A30" s="137" t="s">
        <v>626</v>
      </c>
      <c r="B30" s="124" t="s">
        <v>733</v>
      </c>
      <c r="C30" s="125" t="s">
        <v>444</v>
      </c>
      <c r="D30" s="126">
        <v>3.3530000000000002</v>
      </c>
      <c r="E30" s="127">
        <v>0.89900000000000002</v>
      </c>
      <c r="F30" s="128">
        <v>0.105</v>
      </c>
      <c r="G30" s="129">
        <v>4.9800000000000004</v>
      </c>
      <c r="H30" s="130">
        <v>0</v>
      </c>
      <c r="I30" s="130">
        <v>0</v>
      </c>
      <c r="J30" s="131">
        <v>0</v>
      </c>
      <c r="K30" s="56"/>
    </row>
    <row r="31" spans="1:11" ht="27" customHeight="1" x14ac:dyDescent="0.25">
      <c r="A31" s="137" t="s">
        <v>627</v>
      </c>
      <c r="B31" s="124" t="s">
        <v>734</v>
      </c>
      <c r="C31" s="125" t="s">
        <v>444</v>
      </c>
      <c r="D31" s="126">
        <v>3.3530000000000002</v>
      </c>
      <c r="E31" s="127">
        <v>0.89900000000000002</v>
      </c>
      <c r="F31" s="128">
        <v>0.105</v>
      </c>
      <c r="G31" s="129">
        <v>7.32</v>
      </c>
      <c r="H31" s="130">
        <v>0</v>
      </c>
      <c r="I31" s="130">
        <v>0</v>
      </c>
      <c r="J31" s="131">
        <v>0</v>
      </c>
      <c r="K31" s="56"/>
    </row>
    <row r="32" spans="1:11" ht="27" customHeight="1" x14ac:dyDescent="0.25">
      <c r="A32" s="137" t="s">
        <v>628</v>
      </c>
      <c r="B32" s="124" t="s">
        <v>735</v>
      </c>
      <c r="C32" s="125" t="s">
        <v>444</v>
      </c>
      <c r="D32" s="126">
        <v>3.3530000000000002</v>
      </c>
      <c r="E32" s="127">
        <v>0.89900000000000002</v>
      </c>
      <c r="F32" s="128">
        <v>0.105</v>
      </c>
      <c r="G32" s="129">
        <v>10.83</v>
      </c>
      <c r="H32" s="130">
        <v>0</v>
      </c>
      <c r="I32" s="130">
        <v>0</v>
      </c>
      <c r="J32" s="131">
        <v>0</v>
      </c>
      <c r="K32" s="56"/>
    </row>
    <row r="33" spans="1:11" ht="27" customHeight="1" x14ac:dyDescent="0.25">
      <c r="A33" s="137" t="s">
        <v>629</v>
      </c>
      <c r="B33" s="124" t="s">
        <v>736</v>
      </c>
      <c r="C33" s="125" t="s">
        <v>444</v>
      </c>
      <c r="D33" s="126">
        <v>3.3530000000000002</v>
      </c>
      <c r="E33" s="127">
        <v>0.89900000000000002</v>
      </c>
      <c r="F33" s="128">
        <v>0.105</v>
      </c>
      <c r="G33" s="129">
        <v>17.23</v>
      </c>
      <c r="H33" s="130">
        <v>0</v>
      </c>
      <c r="I33" s="130">
        <v>0</v>
      </c>
      <c r="J33" s="131">
        <v>0</v>
      </c>
      <c r="K33" s="56"/>
    </row>
    <row r="34" spans="1:11" ht="27" customHeight="1" x14ac:dyDescent="0.25">
      <c r="A34" s="137" t="s">
        <v>630</v>
      </c>
      <c r="B34" s="124" t="s">
        <v>737</v>
      </c>
      <c r="C34" s="125" t="s">
        <v>444</v>
      </c>
      <c r="D34" s="126">
        <v>3.3530000000000002</v>
      </c>
      <c r="E34" s="127">
        <v>0.89900000000000002</v>
      </c>
      <c r="F34" s="128">
        <v>0.105</v>
      </c>
      <c r="G34" s="129">
        <v>39.049999999999997</v>
      </c>
      <c r="H34" s="130">
        <v>0</v>
      </c>
      <c r="I34" s="130">
        <v>0</v>
      </c>
      <c r="J34" s="131">
        <v>0</v>
      </c>
      <c r="K34" s="56"/>
    </row>
    <row r="35" spans="1:11" ht="27" customHeight="1" x14ac:dyDescent="0.25">
      <c r="A35" s="137" t="s">
        <v>399</v>
      </c>
      <c r="B35" s="124" t="s">
        <v>738</v>
      </c>
      <c r="C35" s="125">
        <v>4</v>
      </c>
      <c r="D35" s="126">
        <v>3.3530000000000002</v>
      </c>
      <c r="E35" s="127">
        <v>0.89900000000000002</v>
      </c>
      <c r="F35" s="128">
        <v>0.105</v>
      </c>
      <c r="G35" s="130">
        <v>0</v>
      </c>
      <c r="H35" s="130">
        <v>0</v>
      </c>
      <c r="I35" s="130">
        <v>0</v>
      </c>
      <c r="J35" s="131">
        <v>0</v>
      </c>
      <c r="K35" s="56"/>
    </row>
    <row r="36" spans="1:11" ht="27" customHeight="1" x14ac:dyDescent="0.25">
      <c r="A36" s="137" t="s">
        <v>471</v>
      </c>
      <c r="B36" s="124" t="s">
        <v>739</v>
      </c>
      <c r="C36" s="125">
        <v>0</v>
      </c>
      <c r="D36" s="126">
        <v>2.3940000000000001</v>
      </c>
      <c r="E36" s="127">
        <v>0.627</v>
      </c>
      <c r="F36" s="128">
        <v>7.0000000000000007E-2</v>
      </c>
      <c r="G36" s="129">
        <v>6.61</v>
      </c>
      <c r="H36" s="129">
        <v>1.57</v>
      </c>
      <c r="I36" s="132">
        <v>1.57</v>
      </c>
      <c r="J36" s="133">
        <v>4.9000000000000002E-2</v>
      </c>
      <c r="K36" s="56"/>
    </row>
    <row r="37" spans="1:11" ht="27" customHeight="1" x14ac:dyDescent="0.25">
      <c r="A37" s="137" t="s">
        <v>472</v>
      </c>
      <c r="B37" s="124" t="s">
        <v>740</v>
      </c>
      <c r="C37" s="125">
        <v>0</v>
      </c>
      <c r="D37" s="126">
        <v>2.3940000000000001</v>
      </c>
      <c r="E37" s="127">
        <v>0.627</v>
      </c>
      <c r="F37" s="128">
        <v>7.0000000000000007E-2</v>
      </c>
      <c r="G37" s="129">
        <v>63.58</v>
      </c>
      <c r="H37" s="129">
        <v>1.57</v>
      </c>
      <c r="I37" s="132">
        <v>1.57</v>
      </c>
      <c r="J37" s="133">
        <v>4.9000000000000002E-2</v>
      </c>
      <c r="K37" s="56"/>
    </row>
    <row r="38" spans="1:11" ht="27" customHeight="1" x14ac:dyDescent="0.25">
      <c r="A38" s="137" t="s">
        <v>473</v>
      </c>
      <c r="B38" s="124" t="s">
        <v>741</v>
      </c>
      <c r="C38" s="125">
        <v>0</v>
      </c>
      <c r="D38" s="126">
        <v>2.3940000000000001</v>
      </c>
      <c r="E38" s="127">
        <v>0.627</v>
      </c>
      <c r="F38" s="128">
        <v>7.0000000000000007E-2</v>
      </c>
      <c r="G38" s="129">
        <v>120.6</v>
      </c>
      <c r="H38" s="129">
        <v>1.57</v>
      </c>
      <c r="I38" s="132">
        <v>1.57</v>
      </c>
      <c r="J38" s="133">
        <v>4.9000000000000002E-2</v>
      </c>
      <c r="K38" s="56"/>
    </row>
    <row r="39" spans="1:11" ht="27" customHeight="1" x14ac:dyDescent="0.25">
      <c r="A39" s="137" t="s">
        <v>474</v>
      </c>
      <c r="B39" s="124" t="s">
        <v>742</v>
      </c>
      <c r="C39" s="125">
        <v>0</v>
      </c>
      <c r="D39" s="126">
        <v>2.3940000000000001</v>
      </c>
      <c r="E39" s="127">
        <v>0.627</v>
      </c>
      <c r="F39" s="128">
        <v>7.0000000000000007E-2</v>
      </c>
      <c r="G39" s="129">
        <v>178.22</v>
      </c>
      <c r="H39" s="129">
        <v>1.57</v>
      </c>
      <c r="I39" s="132">
        <v>1.57</v>
      </c>
      <c r="J39" s="133">
        <v>4.9000000000000002E-2</v>
      </c>
      <c r="K39" s="56"/>
    </row>
    <row r="40" spans="1:11" ht="27" customHeight="1" x14ac:dyDescent="0.25">
      <c r="A40" s="137" t="s">
        <v>475</v>
      </c>
      <c r="B40" s="124" t="s">
        <v>743</v>
      </c>
      <c r="C40" s="125">
        <v>0</v>
      </c>
      <c r="D40" s="126">
        <v>2.3940000000000001</v>
      </c>
      <c r="E40" s="127">
        <v>0.627</v>
      </c>
      <c r="F40" s="128">
        <v>7.0000000000000007E-2</v>
      </c>
      <c r="G40" s="129">
        <v>363.97</v>
      </c>
      <c r="H40" s="129">
        <v>1.57</v>
      </c>
      <c r="I40" s="132">
        <v>1.57</v>
      </c>
      <c r="J40" s="133">
        <v>4.9000000000000002E-2</v>
      </c>
      <c r="K40" s="56"/>
    </row>
    <row r="41" spans="1:11" ht="27" customHeight="1" x14ac:dyDescent="0.25">
      <c r="A41" s="137" t="s">
        <v>476</v>
      </c>
      <c r="B41" s="124" t="s">
        <v>744</v>
      </c>
      <c r="C41" s="125">
        <v>0</v>
      </c>
      <c r="D41" s="126">
        <v>2.5779999999999998</v>
      </c>
      <c r="E41" s="127">
        <v>0.64</v>
      </c>
      <c r="F41" s="128">
        <v>6.5000000000000002E-2</v>
      </c>
      <c r="G41" s="129">
        <v>11.18</v>
      </c>
      <c r="H41" s="129">
        <v>2.13</v>
      </c>
      <c r="I41" s="132">
        <v>2.13</v>
      </c>
      <c r="J41" s="133">
        <v>4.7E-2</v>
      </c>
      <c r="K41" s="56"/>
    </row>
    <row r="42" spans="1:11" ht="27" customHeight="1" x14ac:dyDescent="0.25">
      <c r="A42" s="137" t="s">
        <v>477</v>
      </c>
      <c r="B42" s="124" t="s">
        <v>745</v>
      </c>
      <c r="C42" s="125">
        <v>0</v>
      </c>
      <c r="D42" s="126">
        <v>2.5779999999999998</v>
      </c>
      <c r="E42" s="127">
        <v>0.64</v>
      </c>
      <c r="F42" s="128">
        <v>6.5000000000000002E-2</v>
      </c>
      <c r="G42" s="129">
        <v>107.44</v>
      </c>
      <c r="H42" s="129">
        <v>2.13</v>
      </c>
      <c r="I42" s="132">
        <v>2.13</v>
      </c>
      <c r="J42" s="133">
        <v>4.7E-2</v>
      </c>
      <c r="K42" s="56"/>
    </row>
    <row r="43" spans="1:11" ht="27" customHeight="1" x14ac:dyDescent="0.25">
      <c r="A43" s="137" t="s">
        <v>478</v>
      </c>
      <c r="B43" s="124" t="s">
        <v>746</v>
      </c>
      <c r="C43" s="125">
        <v>0</v>
      </c>
      <c r="D43" s="126">
        <v>2.5779999999999998</v>
      </c>
      <c r="E43" s="127">
        <v>0.64</v>
      </c>
      <c r="F43" s="128">
        <v>6.5000000000000002E-2</v>
      </c>
      <c r="G43" s="129">
        <v>203.81</v>
      </c>
      <c r="H43" s="129">
        <v>2.13</v>
      </c>
      <c r="I43" s="132">
        <v>2.13</v>
      </c>
      <c r="J43" s="133">
        <v>4.7E-2</v>
      </c>
      <c r="K43" s="56"/>
    </row>
    <row r="44" spans="1:11" ht="27" customHeight="1" x14ac:dyDescent="0.25">
      <c r="A44" s="137" t="s">
        <v>479</v>
      </c>
      <c r="B44" s="124" t="s">
        <v>747</v>
      </c>
      <c r="C44" s="125">
        <v>0</v>
      </c>
      <c r="D44" s="126">
        <v>2.5779999999999998</v>
      </c>
      <c r="E44" s="127">
        <v>0.64</v>
      </c>
      <c r="F44" s="128">
        <v>6.5000000000000002E-2</v>
      </c>
      <c r="G44" s="129">
        <v>301.18</v>
      </c>
      <c r="H44" s="129">
        <v>2.13</v>
      </c>
      <c r="I44" s="132">
        <v>2.13</v>
      </c>
      <c r="J44" s="133">
        <v>4.7E-2</v>
      </c>
      <c r="K44" s="56"/>
    </row>
    <row r="45" spans="1:11" ht="27" customHeight="1" x14ac:dyDescent="0.25">
      <c r="A45" s="137" t="s">
        <v>480</v>
      </c>
      <c r="B45" s="124" t="s">
        <v>748</v>
      </c>
      <c r="C45" s="125">
        <v>0</v>
      </c>
      <c r="D45" s="126">
        <v>2.5779999999999998</v>
      </c>
      <c r="E45" s="127">
        <v>0.64</v>
      </c>
      <c r="F45" s="128">
        <v>6.5000000000000002E-2</v>
      </c>
      <c r="G45" s="129">
        <v>615.11</v>
      </c>
      <c r="H45" s="129">
        <v>2.13</v>
      </c>
      <c r="I45" s="132">
        <v>2.13</v>
      </c>
      <c r="J45" s="133">
        <v>4.7E-2</v>
      </c>
      <c r="K45" s="56"/>
    </row>
    <row r="46" spans="1:11" ht="27" customHeight="1" x14ac:dyDescent="0.25">
      <c r="A46" s="137" t="s">
        <v>481</v>
      </c>
      <c r="B46" s="124" t="s">
        <v>749</v>
      </c>
      <c r="C46" s="125">
        <v>0</v>
      </c>
      <c r="D46" s="126">
        <v>2.1869999999999998</v>
      </c>
      <c r="E46" s="127">
        <v>0.51200000000000001</v>
      </c>
      <c r="F46" s="128">
        <v>4.4999999999999998E-2</v>
      </c>
      <c r="G46" s="129">
        <v>366.83</v>
      </c>
      <c r="H46" s="129">
        <v>3.29</v>
      </c>
      <c r="I46" s="132">
        <v>3.29</v>
      </c>
      <c r="J46" s="133">
        <v>3.5999999999999997E-2</v>
      </c>
      <c r="K46" s="56"/>
    </row>
    <row r="47" spans="1:11" ht="27" customHeight="1" x14ac:dyDescent="0.25">
      <c r="A47" s="137" t="s">
        <v>482</v>
      </c>
      <c r="B47" s="124" t="s">
        <v>750</v>
      </c>
      <c r="C47" s="125">
        <v>0</v>
      </c>
      <c r="D47" s="126">
        <v>2.1869999999999998</v>
      </c>
      <c r="E47" s="127">
        <v>0.51200000000000001</v>
      </c>
      <c r="F47" s="128">
        <v>4.4999999999999998E-2</v>
      </c>
      <c r="G47" s="129">
        <v>1088.72</v>
      </c>
      <c r="H47" s="129">
        <v>3.29</v>
      </c>
      <c r="I47" s="132">
        <v>3.29</v>
      </c>
      <c r="J47" s="133">
        <v>3.5999999999999997E-2</v>
      </c>
      <c r="K47" s="56"/>
    </row>
    <row r="48" spans="1:11" ht="27" customHeight="1" x14ac:dyDescent="0.25">
      <c r="A48" s="137" t="s">
        <v>483</v>
      </c>
      <c r="B48" s="124" t="s">
        <v>751</v>
      </c>
      <c r="C48" s="125">
        <v>0</v>
      </c>
      <c r="D48" s="126">
        <v>2.1869999999999998</v>
      </c>
      <c r="E48" s="127">
        <v>0.51200000000000001</v>
      </c>
      <c r="F48" s="128">
        <v>4.4999999999999998E-2</v>
      </c>
      <c r="G48" s="129">
        <v>2530.1999999999998</v>
      </c>
      <c r="H48" s="129">
        <v>3.29</v>
      </c>
      <c r="I48" s="132">
        <v>3.29</v>
      </c>
      <c r="J48" s="133">
        <v>3.5999999999999997E-2</v>
      </c>
      <c r="K48" s="56"/>
    </row>
    <row r="49" spans="1:11" ht="27" customHeight="1" x14ac:dyDescent="0.25">
      <c r="A49" s="137" t="s">
        <v>484</v>
      </c>
      <c r="B49" s="124" t="s">
        <v>752</v>
      </c>
      <c r="C49" s="125">
        <v>0</v>
      </c>
      <c r="D49" s="126">
        <v>2.1869999999999998</v>
      </c>
      <c r="E49" s="127">
        <v>0.51200000000000001</v>
      </c>
      <c r="F49" s="128">
        <v>4.4999999999999998E-2</v>
      </c>
      <c r="G49" s="129">
        <v>4790.6499999999996</v>
      </c>
      <c r="H49" s="129">
        <v>3.29</v>
      </c>
      <c r="I49" s="132">
        <v>3.29</v>
      </c>
      <c r="J49" s="133">
        <v>3.5999999999999997E-2</v>
      </c>
      <c r="K49" s="56"/>
    </row>
    <row r="50" spans="1:11" ht="27" customHeight="1" x14ac:dyDescent="0.25">
      <c r="A50" s="137" t="s">
        <v>485</v>
      </c>
      <c r="B50" s="124" t="s">
        <v>753</v>
      </c>
      <c r="C50" s="125">
        <v>0</v>
      </c>
      <c r="D50" s="126">
        <v>2.1869999999999998</v>
      </c>
      <c r="E50" s="127">
        <v>0.51200000000000001</v>
      </c>
      <c r="F50" s="128">
        <v>4.4999999999999998E-2</v>
      </c>
      <c r="G50" s="129">
        <v>11153.86</v>
      </c>
      <c r="H50" s="129">
        <v>3.29</v>
      </c>
      <c r="I50" s="132">
        <v>3.29</v>
      </c>
      <c r="J50" s="133">
        <v>3.5999999999999997E-2</v>
      </c>
      <c r="K50" s="56"/>
    </row>
    <row r="51" spans="1:11" ht="27" customHeight="1" x14ac:dyDescent="0.25">
      <c r="A51" s="137" t="s">
        <v>400</v>
      </c>
      <c r="B51" s="124" t="s">
        <v>754</v>
      </c>
      <c r="C51" s="125" t="s">
        <v>445</v>
      </c>
      <c r="D51" s="134">
        <v>8.4209999999999994</v>
      </c>
      <c r="E51" s="135">
        <v>0.98299999999999998</v>
      </c>
      <c r="F51" s="136">
        <v>0.36599999999999999</v>
      </c>
      <c r="G51" s="130">
        <v>0</v>
      </c>
      <c r="H51" s="130">
        <v>0</v>
      </c>
      <c r="I51" s="130">
        <v>0</v>
      </c>
      <c r="J51" s="131">
        <v>0</v>
      </c>
      <c r="K51" s="56"/>
    </row>
    <row r="52" spans="1:11" ht="27" customHeight="1" x14ac:dyDescent="0.25">
      <c r="A52" s="137" t="s">
        <v>401</v>
      </c>
      <c r="B52" s="124" t="s">
        <v>755</v>
      </c>
      <c r="C52" s="125" t="s">
        <v>681</v>
      </c>
      <c r="D52" s="126">
        <v>-4.8949999999999996</v>
      </c>
      <c r="E52" s="127">
        <v>-1.3120000000000001</v>
      </c>
      <c r="F52" s="128">
        <v>-0.153</v>
      </c>
      <c r="G52" s="130">
        <v>0</v>
      </c>
      <c r="H52" s="130">
        <v>0</v>
      </c>
      <c r="I52" s="130">
        <v>0</v>
      </c>
      <c r="J52" s="131">
        <v>0</v>
      </c>
      <c r="K52" s="56"/>
    </row>
    <row r="53" spans="1:11" ht="27" customHeight="1" x14ac:dyDescent="0.25">
      <c r="A53" s="137" t="s">
        <v>402</v>
      </c>
      <c r="B53" s="124" t="s">
        <v>756</v>
      </c>
      <c r="C53" s="125">
        <v>8</v>
      </c>
      <c r="D53" s="126">
        <v>-4.0460000000000003</v>
      </c>
      <c r="E53" s="127">
        <v>-1.07</v>
      </c>
      <c r="F53" s="128">
        <v>-0.122</v>
      </c>
      <c r="G53" s="130">
        <v>0</v>
      </c>
      <c r="H53" s="130">
        <v>0</v>
      </c>
      <c r="I53" s="130">
        <v>0</v>
      </c>
      <c r="J53" s="131">
        <v>0</v>
      </c>
      <c r="K53" s="56"/>
    </row>
    <row r="54" spans="1:11" ht="27" customHeight="1" x14ac:dyDescent="0.25">
      <c r="A54" s="137" t="s">
        <v>403</v>
      </c>
      <c r="B54" s="124" t="s">
        <v>757</v>
      </c>
      <c r="C54" s="125">
        <v>0</v>
      </c>
      <c r="D54" s="126">
        <v>-4.8949999999999996</v>
      </c>
      <c r="E54" s="127">
        <v>-1.3120000000000001</v>
      </c>
      <c r="F54" s="128">
        <v>-0.153</v>
      </c>
      <c r="G54" s="130">
        <v>0</v>
      </c>
      <c r="H54" s="130">
        <v>0</v>
      </c>
      <c r="I54" s="130">
        <v>0</v>
      </c>
      <c r="J54" s="133">
        <v>9.0999999999999998E-2</v>
      </c>
      <c r="K54" s="56"/>
    </row>
    <row r="55" spans="1:11" ht="27" customHeight="1" x14ac:dyDescent="0.25">
      <c r="A55" s="137" t="s">
        <v>404</v>
      </c>
      <c r="B55" s="124" t="s">
        <v>758</v>
      </c>
      <c r="C55" s="125">
        <v>0</v>
      </c>
      <c r="D55" s="126">
        <v>-4.0460000000000003</v>
      </c>
      <c r="E55" s="127">
        <v>-1.07</v>
      </c>
      <c r="F55" s="128">
        <v>-0.122</v>
      </c>
      <c r="G55" s="130">
        <v>0</v>
      </c>
      <c r="H55" s="130">
        <v>0</v>
      </c>
      <c r="I55" s="130">
        <v>0</v>
      </c>
      <c r="J55" s="133">
        <v>8.3000000000000004E-2</v>
      </c>
      <c r="K55" s="56"/>
    </row>
    <row r="56" spans="1:11" ht="27" customHeight="1" x14ac:dyDescent="0.25">
      <c r="A56" s="137" t="s">
        <v>405</v>
      </c>
      <c r="B56" s="124" t="s">
        <v>759</v>
      </c>
      <c r="C56" s="125">
        <v>0</v>
      </c>
      <c r="D56" s="126">
        <v>-2.8260000000000001</v>
      </c>
      <c r="E56" s="127">
        <v>-0.70199999999999996</v>
      </c>
      <c r="F56" s="128">
        <v>-7.0999999999999994E-2</v>
      </c>
      <c r="G56" s="130">
        <v>0</v>
      </c>
      <c r="H56" s="130">
        <v>0</v>
      </c>
      <c r="I56" s="130">
        <v>0</v>
      </c>
      <c r="J56" s="133">
        <v>7.2999999999999995E-2</v>
      </c>
      <c r="K56" s="56"/>
    </row>
    <row r="57" spans="1:11" ht="27" customHeight="1" x14ac:dyDescent="0.25">
      <c r="A57" s="123" t="s">
        <v>631</v>
      </c>
      <c r="B57" s="124" t="s">
        <v>760</v>
      </c>
      <c r="C57" s="125" t="s">
        <v>443</v>
      </c>
      <c r="D57" s="126">
        <v>1.913</v>
      </c>
      <c r="E57" s="127">
        <v>0.51300000000000001</v>
      </c>
      <c r="F57" s="128">
        <v>0.06</v>
      </c>
      <c r="G57" s="129">
        <v>5.08</v>
      </c>
      <c r="H57" s="130">
        <v>0</v>
      </c>
      <c r="I57" s="130">
        <v>0</v>
      </c>
      <c r="J57" s="131">
        <v>0</v>
      </c>
      <c r="K57" s="56"/>
    </row>
    <row r="58" spans="1:11" ht="27" customHeight="1" x14ac:dyDescent="0.25">
      <c r="A58" s="123" t="s">
        <v>632</v>
      </c>
      <c r="B58" s="124" t="s">
        <v>761</v>
      </c>
      <c r="C58" s="125">
        <v>2</v>
      </c>
      <c r="D58" s="126">
        <v>1.913</v>
      </c>
      <c r="E58" s="127">
        <v>0.51300000000000001</v>
      </c>
      <c r="F58" s="128">
        <v>0.06</v>
      </c>
      <c r="G58" s="130">
        <v>0</v>
      </c>
      <c r="H58" s="130">
        <v>0</v>
      </c>
      <c r="I58" s="130">
        <v>0</v>
      </c>
      <c r="J58" s="131">
        <v>0</v>
      </c>
      <c r="K58" s="56"/>
    </row>
    <row r="59" spans="1:11" ht="27" customHeight="1" x14ac:dyDescent="0.25">
      <c r="A59" s="123" t="s">
        <v>633</v>
      </c>
      <c r="B59" s="124" t="s">
        <v>762</v>
      </c>
      <c r="C59" s="125" t="s">
        <v>444</v>
      </c>
      <c r="D59" s="126">
        <v>2.302</v>
      </c>
      <c r="E59" s="127">
        <v>0.61699999999999999</v>
      </c>
      <c r="F59" s="128">
        <v>7.1999999999999995E-2</v>
      </c>
      <c r="G59" s="129">
        <v>3.42</v>
      </c>
      <c r="H59" s="130">
        <v>0</v>
      </c>
      <c r="I59" s="130">
        <v>0</v>
      </c>
      <c r="J59" s="131">
        <v>0</v>
      </c>
      <c r="K59" s="56"/>
    </row>
    <row r="60" spans="1:11" ht="27" customHeight="1" x14ac:dyDescent="0.25">
      <c r="A60" s="123" t="s">
        <v>634</v>
      </c>
      <c r="B60" s="124" t="s">
        <v>763</v>
      </c>
      <c r="C60" s="125" t="s">
        <v>444</v>
      </c>
      <c r="D60" s="126">
        <v>2.302</v>
      </c>
      <c r="E60" s="127">
        <v>0.61699999999999999</v>
      </c>
      <c r="F60" s="128">
        <v>7.1999999999999995E-2</v>
      </c>
      <c r="G60" s="129">
        <v>5.03</v>
      </c>
      <c r="H60" s="130">
        <v>0</v>
      </c>
      <c r="I60" s="130">
        <v>0</v>
      </c>
      <c r="J60" s="131">
        <v>0</v>
      </c>
      <c r="K60" s="56"/>
    </row>
    <row r="61" spans="1:11" ht="27" customHeight="1" x14ac:dyDescent="0.25">
      <c r="A61" s="123" t="s">
        <v>635</v>
      </c>
      <c r="B61" s="124" t="s">
        <v>764</v>
      </c>
      <c r="C61" s="125" t="s">
        <v>444</v>
      </c>
      <c r="D61" s="126">
        <v>2.302</v>
      </c>
      <c r="E61" s="127">
        <v>0.61699999999999999</v>
      </c>
      <c r="F61" s="128">
        <v>7.1999999999999995E-2</v>
      </c>
      <c r="G61" s="129">
        <v>7.44</v>
      </c>
      <c r="H61" s="130">
        <v>0</v>
      </c>
      <c r="I61" s="130">
        <v>0</v>
      </c>
      <c r="J61" s="131">
        <v>0</v>
      </c>
      <c r="K61" s="56"/>
    </row>
    <row r="62" spans="1:11" ht="27" customHeight="1" x14ac:dyDescent="0.25">
      <c r="A62" s="123" t="s">
        <v>636</v>
      </c>
      <c r="B62" s="124" t="s">
        <v>765</v>
      </c>
      <c r="C62" s="125" t="s">
        <v>444</v>
      </c>
      <c r="D62" s="126">
        <v>2.302</v>
      </c>
      <c r="E62" s="127">
        <v>0.61699999999999999</v>
      </c>
      <c r="F62" s="128">
        <v>7.1999999999999995E-2</v>
      </c>
      <c r="G62" s="129">
        <v>11.83</v>
      </c>
      <c r="H62" s="130">
        <v>0</v>
      </c>
      <c r="I62" s="130">
        <v>0</v>
      </c>
      <c r="J62" s="131">
        <v>0</v>
      </c>
      <c r="K62" s="56"/>
    </row>
    <row r="63" spans="1:11" ht="27" customHeight="1" x14ac:dyDescent="0.25">
      <c r="A63" s="123" t="s">
        <v>637</v>
      </c>
      <c r="B63" s="124" t="s">
        <v>766</v>
      </c>
      <c r="C63" s="125" t="s">
        <v>444</v>
      </c>
      <c r="D63" s="126">
        <v>2.302</v>
      </c>
      <c r="E63" s="127">
        <v>0.61699999999999999</v>
      </c>
      <c r="F63" s="128">
        <v>7.1999999999999995E-2</v>
      </c>
      <c r="G63" s="129">
        <v>26.81</v>
      </c>
      <c r="H63" s="130">
        <v>0</v>
      </c>
      <c r="I63" s="130">
        <v>0</v>
      </c>
      <c r="J63" s="131">
        <v>0</v>
      </c>
      <c r="K63" s="56"/>
    </row>
    <row r="64" spans="1:11" ht="27" customHeight="1" x14ac:dyDescent="0.25">
      <c r="A64" s="123" t="s">
        <v>406</v>
      </c>
      <c r="B64" s="124" t="s">
        <v>767</v>
      </c>
      <c r="C64" s="125">
        <v>4</v>
      </c>
      <c r="D64" s="126">
        <v>2.302</v>
      </c>
      <c r="E64" s="127">
        <v>0.61699999999999999</v>
      </c>
      <c r="F64" s="128">
        <v>7.1999999999999995E-2</v>
      </c>
      <c r="G64" s="130">
        <v>0</v>
      </c>
      <c r="H64" s="130">
        <v>0</v>
      </c>
      <c r="I64" s="130">
        <v>0</v>
      </c>
      <c r="J64" s="131">
        <v>0</v>
      </c>
      <c r="K64" s="56"/>
    </row>
    <row r="65" spans="1:11" ht="27" customHeight="1" x14ac:dyDescent="0.25">
      <c r="A65" s="123" t="s">
        <v>486</v>
      </c>
      <c r="B65" s="124" t="s">
        <v>768</v>
      </c>
      <c r="C65" s="125">
        <v>0</v>
      </c>
      <c r="D65" s="126">
        <v>1.643</v>
      </c>
      <c r="E65" s="127">
        <v>0.43099999999999999</v>
      </c>
      <c r="F65" s="128">
        <v>4.8000000000000001E-2</v>
      </c>
      <c r="G65" s="129">
        <v>4.54</v>
      </c>
      <c r="H65" s="129">
        <v>1.08</v>
      </c>
      <c r="I65" s="132">
        <v>1.08</v>
      </c>
      <c r="J65" s="133">
        <v>3.3000000000000002E-2</v>
      </c>
      <c r="K65" s="56"/>
    </row>
    <row r="66" spans="1:11" ht="27" customHeight="1" x14ac:dyDescent="0.25">
      <c r="A66" s="123" t="s">
        <v>487</v>
      </c>
      <c r="B66" s="124" t="s">
        <v>769</v>
      </c>
      <c r="C66" s="125">
        <v>0</v>
      </c>
      <c r="D66" s="126">
        <v>1.643</v>
      </c>
      <c r="E66" s="127">
        <v>0.43099999999999999</v>
      </c>
      <c r="F66" s="128">
        <v>4.8000000000000001E-2</v>
      </c>
      <c r="G66" s="129">
        <v>43.64</v>
      </c>
      <c r="H66" s="129">
        <v>1.08</v>
      </c>
      <c r="I66" s="132">
        <v>1.08</v>
      </c>
      <c r="J66" s="133">
        <v>3.3000000000000002E-2</v>
      </c>
      <c r="K66" s="56"/>
    </row>
    <row r="67" spans="1:11" ht="27" customHeight="1" x14ac:dyDescent="0.25">
      <c r="A67" s="123" t="s">
        <v>488</v>
      </c>
      <c r="B67" s="124" t="s">
        <v>770</v>
      </c>
      <c r="C67" s="125">
        <v>0</v>
      </c>
      <c r="D67" s="126">
        <v>1.643</v>
      </c>
      <c r="E67" s="127">
        <v>0.43099999999999999</v>
      </c>
      <c r="F67" s="128">
        <v>4.8000000000000001E-2</v>
      </c>
      <c r="G67" s="129">
        <v>82.78</v>
      </c>
      <c r="H67" s="129">
        <v>1.08</v>
      </c>
      <c r="I67" s="132">
        <v>1.08</v>
      </c>
      <c r="J67" s="133">
        <v>3.3000000000000002E-2</v>
      </c>
      <c r="K67" s="56"/>
    </row>
    <row r="68" spans="1:11" ht="27" customHeight="1" x14ac:dyDescent="0.25">
      <c r="A68" s="123" t="s">
        <v>489</v>
      </c>
      <c r="B68" s="124" t="s">
        <v>771</v>
      </c>
      <c r="C68" s="125">
        <v>0</v>
      </c>
      <c r="D68" s="126">
        <v>1.643</v>
      </c>
      <c r="E68" s="127">
        <v>0.43099999999999999</v>
      </c>
      <c r="F68" s="128">
        <v>4.8000000000000001E-2</v>
      </c>
      <c r="G68" s="129">
        <v>122.34</v>
      </c>
      <c r="H68" s="129">
        <v>1.08</v>
      </c>
      <c r="I68" s="132">
        <v>1.08</v>
      </c>
      <c r="J68" s="133">
        <v>3.3000000000000002E-2</v>
      </c>
      <c r="K68" s="56"/>
    </row>
    <row r="69" spans="1:11" ht="27" customHeight="1" x14ac:dyDescent="0.25">
      <c r="A69" s="123" t="s">
        <v>490</v>
      </c>
      <c r="B69" s="124" t="s">
        <v>772</v>
      </c>
      <c r="C69" s="125">
        <v>0</v>
      </c>
      <c r="D69" s="126">
        <v>1.643</v>
      </c>
      <c r="E69" s="127">
        <v>0.43099999999999999</v>
      </c>
      <c r="F69" s="128">
        <v>4.8000000000000001E-2</v>
      </c>
      <c r="G69" s="129">
        <v>249.85</v>
      </c>
      <c r="H69" s="129">
        <v>1.08</v>
      </c>
      <c r="I69" s="132">
        <v>1.08</v>
      </c>
      <c r="J69" s="133">
        <v>3.3000000000000002E-2</v>
      </c>
      <c r="K69" s="56"/>
    </row>
    <row r="70" spans="1:11" ht="27" customHeight="1" x14ac:dyDescent="0.25">
      <c r="A70" s="123" t="s">
        <v>491</v>
      </c>
      <c r="B70" s="124" t="s">
        <v>773</v>
      </c>
      <c r="C70" s="125">
        <v>0</v>
      </c>
      <c r="D70" s="126">
        <v>1.746</v>
      </c>
      <c r="E70" s="127">
        <v>0.434</v>
      </c>
      <c r="F70" s="128">
        <v>4.3999999999999997E-2</v>
      </c>
      <c r="G70" s="129">
        <v>7.57</v>
      </c>
      <c r="H70" s="129">
        <v>1.44</v>
      </c>
      <c r="I70" s="132">
        <v>1.44</v>
      </c>
      <c r="J70" s="133">
        <v>3.2000000000000001E-2</v>
      </c>
      <c r="K70" s="56"/>
    </row>
    <row r="71" spans="1:11" ht="27" customHeight="1" x14ac:dyDescent="0.25">
      <c r="A71" s="123" t="s">
        <v>492</v>
      </c>
      <c r="B71" s="124" t="s">
        <v>774</v>
      </c>
      <c r="C71" s="125">
        <v>0</v>
      </c>
      <c r="D71" s="126">
        <v>1.746</v>
      </c>
      <c r="E71" s="127">
        <v>0.434</v>
      </c>
      <c r="F71" s="128">
        <v>4.3999999999999997E-2</v>
      </c>
      <c r="G71" s="129">
        <v>72.760000000000005</v>
      </c>
      <c r="H71" s="129">
        <v>1.44</v>
      </c>
      <c r="I71" s="132">
        <v>1.44</v>
      </c>
      <c r="J71" s="133">
        <v>3.2000000000000001E-2</v>
      </c>
      <c r="K71" s="56"/>
    </row>
    <row r="72" spans="1:11" ht="27" customHeight="1" x14ac:dyDescent="0.25">
      <c r="A72" s="123" t="s">
        <v>493</v>
      </c>
      <c r="B72" s="124" t="s">
        <v>775</v>
      </c>
      <c r="C72" s="125">
        <v>0</v>
      </c>
      <c r="D72" s="126">
        <v>1.746</v>
      </c>
      <c r="E72" s="127">
        <v>0.434</v>
      </c>
      <c r="F72" s="128">
        <v>4.3999999999999997E-2</v>
      </c>
      <c r="G72" s="129">
        <v>138.02000000000001</v>
      </c>
      <c r="H72" s="129">
        <v>1.44</v>
      </c>
      <c r="I72" s="132">
        <v>1.44</v>
      </c>
      <c r="J72" s="133">
        <v>3.2000000000000001E-2</v>
      </c>
      <c r="K72" s="56"/>
    </row>
    <row r="73" spans="1:11" ht="27" customHeight="1" x14ac:dyDescent="0.25">
      <c r="A73" s="123" t="s">
        <v>494</v>
      </c>
      <c r="B73" s="124" t="s">
        <v>776</v>
      </c>
      <c r="C73" s="125">
        <v>0</v>
      </c>
      <c r="D73" s="126">
        <v>1.746</v>
      </c>
      <c r="E73" s="127">
        <v>0.434</v>
      </c>
      <c r="F73" s="128">
        <v>4.3999999999999997E-2</v>
      </c>
      <c r="G73" s="129">
        <v>203.96</v>
      </c>
      <c r="H73" s="129">
        <v>1.44</v>
      </c>
      <c r="I73" s="132">
        <v>1.44</v>
      </c>
      <c r="J73" s="133">
        <v>3.2000000000000001E-2</v>
      </c>
      <c r="K73" s="56"/>
    </row>
    <row r="74" spans="1:11" ht="27" customHeight="1" x14ac:dyDescent="0.25">
      <c r="A74" s="123" t="s">
        <v>495</v>
      </c>
      <c r="B74" s="124" t="s">
        <v>777</v>
      </c>
      <c r="C74" s="125">
        <v>0</v>
      </c>
      <c r="D74" s="126">
        <v>1.746</v>
      </c>
      <c r="E74" s="127">
        <v>0.434</v>
      </c>
      <c r="F74" s="128">
        <v>4.3999999999999997E-2</v>
      </c>
      <c r="G74" s="129">
        <v>416.55</v>
      </c>
      <c r="H74" s="129">
        <v>1.44</v>
      </c>
      <c r="I74" s="132">
        <v>1.44</v>
      </c>
      <c r="J74" s="133">
        <v>3.2000000000000001E-2</v>
      </c>
      <c r="K74" s="56"/>
    </row>
    <row r="75" spans="1:11" ht="27" customHeight="1" x14ac:dyDescent="0.25">
      <c r="A75" s="123" t="s">
        <v>496</v>
      </c>
      <c r="B75" s="124" t="s">
        <v>778</v>
      </c>
      <c r="C75" s="125">
        <v>0</v>
      </c>
      <c r="D75" s="126">
        <v>1.464</v>
      </c>
      <c r="E75" s="127">
        <v>0.34300000000000003</v>
      </c>
      <c r="F75" s="128">
        <v>0.03</v>
      </c>
      <c r="G75" s="129">
        <v>245.63</v>
      </c>
      <c r="H75" s="129">
        <v>2.2000000000000002</v>
      </c>
      <c r="I75" s="132">
        <v>2.2000000000000002</v>
      </c>
      <c r="J75" s="133">
        <v>2.4E-2</v>
      </c>
      <c r="K75" s="56"/>
    </row>
    <row r="76" spans="1:11" ht="27" customHeight="1" x14ac:dyDescent="0.25">
      <c r="A76" s="123" t="s">
        <v>497</v>
      </c>
      <c r="B76" s="124" t="s">
        <v>779</v>
      </c>
      <c r="C76" s="125">
        <v>0</v>
      </c>
      <c r="D76" s="126">
        <v>1.464</v>
      </c>
      <c r="E76" s="127">
        <v>0.34300000000000003</v>
      </c>
      <c r="F76" s="128">
        <v>0.03</v>
      </c>
      <c r="G76" s="129">
        <v>729.01</v>
      </c>
      <c r="H76" s="129">
        <v>2.2000000000000002</v>
      </c>
      <c r="I76" s="132">
        <v>2.2000000000000002</v>
      </c>
      <c r="J76" s="133">
        <v>2.4E-2</v>
      </c>
      <c r="K76" s="56"/>
    </row>
    <row r="77" spans="1:11" ht="27" customHeight="1" x14ac:dyDescent="0.25">
      <c r="A77" s="123" t="s">
        <v>498</v>
      </c>
      <c r="B77" s="124" t="s">
        <v>780</v>
      </c>
      <c r="C77" s="125">
        <v>0</v>
      </c>
      <c r="D77" s="126">
        <v>1.464</v>
      </c>
      <c r="E77" s="127">
        <v>0.34300000000000003</v>
      </c>
      <c r="F77" s="128">
        <v>0.03</v>
      </c>
      <c r="G77" s="129">
        <v>1694.24</v>
      </c>
      <c r="H77" s="129">
        <v>2.2000000000000002</v>
      </c>
      <c r="I77" s="132">
        <v>2.2000000000000002</v>
      </c>
      <c r="J77" s="133">
        <v>2.4E-2</v>
      </c>
      <c r="K77" s="56"/>
    </row>
    <row r="78" spans="1:11" ht="27" customHeight="1" x14ac:dyDescent="0.25">
      <c r="A78" s="123" t="s">
        <v>499</v>
      </c>
      <c r="B78" s="124" t="s">
        <v>781</v>
      </c>
      <c r="C78" s="125">
        <v>0</v>
      </c>
      <c r="D78" s="126">
        <v>1.464</v>
      </c>
      <c r="E78" s="127">
        <v>0.34300000000000003</v>
      </c>
      <c r="F78" s="128">
        <v>0.03</v>
      </c>
      <c r="G78" s="129">
        <v>3207.85</v>
      </c>
      <c r="H78" s="129">
        <v>2.2000000000000002</v>
      </c>
      <c r="I78" s="132">
        <v>2.2000000000000002</v>
      </c>
      <c r="J78" s="133">
        <v>2.4E-2</v>
      </c>
      <c r="K78" s="56"/>
    </row>
    <row r="79" spans="1:11" ht="27" customHeight="1" x14ac:dyDescent="0.25">
      <c r="A79" s="123" t="s">
        <v>500</v>
      </c>
      <c r="B79" s="124" t="s">
        <v>782</v>
      </c>
      <c r="C79" s="125">
        <v>0</v>
      </c>
      <c r="D79" s="126">
        <v>1.464</v>
      </c>
      <c r="E79" s="127">
        <v>0.34300000000000003</v>
      </c>
      <c r="F79" s="128">
        <v>0.03</v>
      </c>
      <c r="G79" s="129">
        <v>7468.7</v>
      </c>
      <c r="H79" s="129">
        <v>2.2000000000000002</v>
      </c>
      <c r="I79" s="132">
        <v>2.2000000000000002</v>
      </c>
      <c r="J79" s="133">
        <v>2.4E-2</v>
      </c>
      <c r="K79" s="56"/>
    </row>
    <row r="80" spans="1:11" ht="27" customHeight="1" x14ac:dyDescent="0.25">
      <c r="A80" s="123" t="s">
        <v>407</v>
      </c>
      <c r="B80" s="124" t="s">
        <v>783</v>
      </c>
      <c r="C80" s="125" t="s">
        <v>445</v>
      </c>
      <c r="D80" s="134">
        <v>5.7809999999999997</v>
      </c>
      <c r="E80" s="135">
        <v>0.67500000000000004</v>
      </c>
      <c r="F80" s="136">
        <v>0.251</v>
      </c>
      <c r="G80" s="130">
        <v>0</v>
      </c>
      <c r="H80" s="130">
        <v>0</v>
      </c>
      <c r="I80" s="130">
        <v>0</v>
      </c>
      <c r="J80" s="131">
        <v>0</v>
      </c>
      <c r="K80" s="56"/>
    </row>
    <row r="81" spans="1:11" ht="27" customHeight="1" x14ac:dyDescent="0.25">
      <c r="A81" s="123" t="s">
        <v>408</v>
      </c>
      <c r="B81" s="124" t="s">
        <v>784</v>
      </c>
      <c r="C81" s="125" t="s">
        <v>681</v>
      </c>
      <c r="D81" s="126">
        <v>-2.3010000000000002</v>
      </c>
      <c r="E81" s="127">
        <v>-0.61699999999999999</v>
      </c>
      <c r="F81" s="128">
        <v>-7.1999999999999995E-2</v>
      </c>
      <c r="G81" s="130">
        <v>0</v>
      </c>
      <c r="H81" s="130">
        <v>0</v>
      </c>
      <c r="I81" s="130">
        <v>0</v>
      </c>
      <c r="J81" s="131">
        <v>0</v>
      </c>
      <c r="K81" s="56"/>
    </row>
    <row r="82" spans="1:11" ht="27" customHeight="1" x14ac:dyDescent="0.25">
      <c r="A82" s="123" t="s">
        <v>409</v>
      </c>
      <c r="B82" s="124" t="s">
        <v>785</v>
      </c>
      <c r="C82" s="125">
        <v>8</v>
      </c>
      <c r="D82" s="126">
        <v>-2.3570000000000002</v>
      </c>
      <c r="E82" s="127">
        <v>-0.623</v>
      </c>
      <c r="F82" s="128">
        <v>-7.0999999999999994E-2</v>
      </c>
      <c r="G82" s="130">
        <v>0</v>
      </c>
      <c r="H82" s="130">
        <v>0</v>
      </c>
      <c r="I82" s="130">
        <v>0</v>
      </c>
      <c r="J82" s="131">
        <v>0</v>
      </c>
      <c r="K82" s="56"/>
    </row>
    <row r="83" spans="1:11" ht="27" customHeight="1" x14ac:dyDescent="0.25">
      <c r="A83" s="123" t="s">
        <v>410</v>
      </c>
      <c r="B83" s="124" t="s">
        <v>786</v>
      </c>
      <c r="C83" s="125">
        <v>0</v>
      </c>
      <c r="D83" s="126">
        <v>-2.3010000000000002</v>
      </c>
      <c r="E83" s="127">
        <v>-0.61699999999999999</v>
      </c>
      <c r="F83" s="128">
        <v>-7.1999999999999995E-2</v>
      </c>
      <c r="G83" s="130">
        <v>0</v>
      </c>
      <c r="H83" s="130">
        <v>0</v>
      </c>
      <c r="I83" s="130">
        <v>0</v>
      </c>
      <c r="J83" s="133">
        <v>4.2999999999999997E-2</v>
      </c>
      <c r="K83" s="56"/>
    </row>
    <row r="84" spans="1:11" ht="27" customHeight="1" x14ac:dyDescent="0.25">
      <c r="A84" s="123" t="s">
        <v>411</v>
      </c>
      <c r="B84" s="124" t="s">
        <v>787</v>
      </c>
      <c r="C84" s="125">
        <v>0</v>
      </c>
      <c r="D84" s="126">
        <v>-2.3570000000000002</v>
      </c>
      <c r="E84" s="127">
        <v>-0.623</v>
      </c>
      <c r="F84" s="128">
        <v>-7.0999999999999994E-2</v>
      </c>
      <c r="G84" s="130">
        <v>0</v>
      </c>
      <c r="H84" s="130">
        <v>0</v>
      </c>
      <c r="I84" s="130">
        <v>0</v>
      </c>
      <c r="J84" s="133">
        <v>4.8000000000000001E-2</v>
      </c>
      <c r="K84" s="56"/>
    </row>
    <row r="85" spans="1:11" ht="27" customHeight="1" x14ac:dyDescent="0.25">
      <c r="A85" s="123" t="s">
        <v>412</v>
      </c>
      <c r="B85" s="124" t="s">
        <v>788</v>
      </c>
      <c r="C85" s="125">
        <v>0</v>
      </c>
      <c r="D85" s="126">
        <v>-2.8260000000000001</v>
      </c>
      <c r="E85" s="127">
        <v>-0.70199999999999996</v>
      </c>
      <c r="F85" s="128">
        <v>-7.0999999999999994E-2</v>
      </c>
      <c r="G85" s="129">
        <v>93.7</v>
      </c>
      <c r="H85" s="130">
        <v>0</v>
      </c>
      <c r="I85" s="130">
        <v>0</v>
      </c>
      <c r="J85" s="133">
        <v>7.2999999999999995E-2</v>
      </c>
      <c r="K85" s="56"/>
    </row>
    <row r="86" spans="1:11" ht="27" customHeight="1" x14ac:dyDescent="0.25">
      <c r="A86" s="123" t="s">
        <v>638</v>
      </c>
      <c r="B86" s="124"/>
      <c r="C86" s="125" t="s">
        <v>443</v>
      </c>
      <c r="D86" s="126">
        <v>1.325</v>
      </c>
      <c r="E86" s="127">
        <v>0.35499999999999998</v>
      </c>
      <c r="F86" s="128">
        <v>4.1000000000000002E-2</v>
      </c>
      <c r="G86" s="129">
        <v>3.52</v>
      </c>
      <c r="H86" s="130">
        <v>0</v>
      </c>
      <c r="I86" s="130">
        <v>0</v>
      </c>
      <c r="J86" s="131">
        <v>0</v>
      </c>
      <c r="K86" s="56"/>
    </row>
    <row r="87" spans="1:11" ht="27" customHeight="1" x14ac:dyDescent="0.25">
      <c r="A87" s="123" t="s">
        <v>639</v>
      </c>
      <c r="B87" s="124"/>
      <c r="C87" s="125">
        <v>2</v>
      </c>
      <c r="D87" s="126">
        <v>1.325</v>
      </c>
      <c r="E87" s="127">
        <v>0.35499999999999998</v>
      </c>
      <c r="F87" s="128">
        <v>4.1000000000000002E-2</v>
      </c>
      <c r="G87" s="130">
        <v>0</v>
      </c>
      <c r="H87" s="130">
        <v>0</v>
      </c>
      <c r="I87" s="130">
        <v>0</v>
      </c>
      <c r="J87" s="131">
        <v>0</v>
      </c>
      <c r="K87" s="56"/>
    </row>
    <row r="88" spans="1:11" ht="27" customHeight="1" x14ac:dyDescent="0.25">
      <c r="A88" s="123" t="s">
        <v>640</v>
      </c>
      <c r="B88" s="124"/>
      <c r="C88" s="125" t="s">
        <v>444</v>
      </c>
      <c r="D88" s="126">
        <v>1.5940000000000001</v>
      </c>
      <c r="E88" s="127">
        <v>0.42699999999999999</v>
      </c>
      <c r="F88" s="128">
        <v>0.05</v>
      </c>
      <c r="G88" s="129">
        <v>2.36</v>
      </c>
      <c r="H88" s="130">
        <v>0</v>
      </c>
      <c r="I88" s="130">
        <v>0</v>
      </c>
      <c r="J88" s="131">
        <v>0</v>
      </c>
      <c r="K88" s="56"/>
    </row>
    <row r="89" spans="1:11" ht="27" customHeight="1" x14ac:dyDescent="0.25">
      <c r="A89" s="123" t="s">
        <v>641</v>
      </c>
      <c r="B89" s="124"/>
      <c r="C89" s="125" t="s">
        <v>444</v>
      </c>
      <c r="D89" s="126">
        <v>1.5940000000000001</v>
      </c>
      <c r="E89" s="127">
        <v>0.42699999999999999</v>
      </c>
      <c r="F89" s="128">
        <v>0.05</v>
      </c>
      <c r="G89" s="129">
        <v>3.48</v>
      </c>
      <c r="H89" s="130">
        <v>0</v>
      </c>
      <c r="I89" s="130">
        <v>0</v>
      </c>
      <c r="J89" s="131">
        <v>0</v>
      </c>
      <c r="K89" s="56"/>
    </row>
    <row r="90" spans="1:11" ht="27" customHeight="1" x14ac:dyDescent="0.25">
      <c r="A90" s="123" t="s">
        <v>642</v>
      </c>
      <c r="B90" s="124"/>
      <c r="C90" s="125" t="s">
        <v>444</v>
      </c>
      <c r="D90" s="126">
        <v>1.5940000000000001</v>
      </c>
      <c r="E90" s="127">
        <v>0.42699999999999999</v>
      </c>
      <c r="F90" s="128">
        <v>0.05</v>
      </c>
      <c r="G90" s="129">
        <v>5.15</v>
      </c>
      <c r="H90" s="130">
        <v>0</v>
      </c>
      <c r="I90" s="130">
        <v>0</v>
      </c>
      <c r="J90" s="131">
        <v>0</v>
      </c>
      <c r="K90" s="56"/>
    </row>
    <row r="91" spans="1:11" ht="27" customHeight="1" x14ac:dyDescent="0.25">
      <c r="A91" s="123" t="s">
        <v>643</v>
      </c>
      <c r="B91" s="124"/>
      <c r="C91" s="125" t="s">
        <v>444</v>
      </c>
      <c r="D91" s="126">
        <v>1.5940000000000001</v>
      </c>
      <c r="E91" s="127">
        <v>0.42699999999999999</v>
      </c>
      <c r="F91" s="128">
        <v>0.05</v>
      </c>
      <c r="G91" s="129">
        <v>8.19</v>
      </c>
      <c r="H91" s="130">
        <v>0</v>
      </c>
      <c r="I91" s="130">
        <v>0</v>
      </c>
      <c r="J91" s="131">
        <v>0</v>
      </c>
      <c r="K91" s="56"/>
    </row>
    <row r="92" spans="1:11" ht="27" customHeight="1" x14ac:dyDescent="0.25">
      <c r="A92" s="123" t="s">
        <v>644</v>
      </c>
      <c r="B92" s="124"/>
      <c r="C92" s="125" t="s">
        <v>444</v>
      </c>
      <c r="D92" s="126">
        <v>1.5940000000000001</v>
      </c>
      <c r="E92" s="127">
        <v>0.42699999999999999</v>
      </c>
      <c r="F92" s="128">
        <v>0.05</v>
      </c>
      <c r="G92" s="129">
        <v>18.559999999999999</v>
      </c>
      <c r="H92" s="130">
        <v>0</v>
      </c>
      <c r="I92" s="130">
        <v>0</v>
      </c>
      <c r="J92" s="131">
        <v>0</v>
      </c>
      <c r="K92" s="56"/>
    </row>
    <row r="93" spans="1:11" ht="27" customHeight="1" x14ac:dyDescent="0.25">
      <c r="A93" s="123" t="s">
        <v>413</v>
      </c>
      <c r="B93" s="124"/>
      <c r="C93" s="125">
        <v>4</v>
      </c>
      <c r="D93" s="126">
        <v>1.5940000000000001</v>
      </c>
      <c r="E93" s="127">
        <v>0.42699999999999999</v>
      </c>
      <c r="F93" s="128">
        <v>0.05</v>
      </c>
      <c r="G93" s="130">
        <v>0</v>
      </c>
      <c r="H93" s="130">
        <v>0</v>
      </c>
      <c r="I93" s="130">
        <v>0</v>
      </c>
      <c r="J93" s="131">
        <v>0</v>
      </c>
      <c r="K93" s="56"/>
    </row>
    <row r="94" spans="1:11" ht="27" customHeight="1" x14ac:dyDescent="0.25">
      <c r="A94" s="123" t="s">
        <v>501</v>
      </c>
      <c r="B94" s="124"/>
      <c r="C94" s="125">
        <v>0</v>
      </c>
      <c r="D94" s="126">
        <v>1.1379999999999999</v>
      </c>
      <c r="E94" s="127">
        <v>0.29799999999999999</v>
      </c>
      <c r="F94" s="128">
        <v>3.4000000000000002E-2</v>
      </c>
      <c r="G94" s="129">
        <v>3.14</v>
      </c>
      <c r="H94" s="129">
        <v>0.75</v>
      </c>
      <c r="I94" s="132">
        <v>0.75</v>
      </c>
      <c r="J94" s="133">
        <v>2.3E-2</v>
      </c>
      <c r="K94" s="56"/>
    </row>
    <row r="95" spans="1:11" ht="27" customHeight="1" x14ac:dyDescent="0.25">
      <c r="A95" s="123" t="s">
        <v>502</v>
      </c>
      <c r="B95" s="124"/>
      <c r="C95" s="125">
        <v>0</v>
      </c>
      <c r="D95" s="126">
        <v>1.1379999999999999</v>
      </c>
      <c r="E95" s="127">
        <v>0.29799999999999999</v>
      </c>
      <c r="F95" s="128">
        <v>3.4000000000000002E-2</v>
      </c>
      <c r="G95" s="129">
        <v>30.22</v>
      </c>
      <c r="H95" s="129">
        <v>0.75</v>
      </c>
      <c r="I95" s="132">
        <v>0.75</v>
      </c>
      <c r="J95" s="133">
        <v>2.3E-2</v>
      </c>
      <c r="K95" s="56"/>
    </row>
    <row r="96" spans="1:11" ht="27" customHeight="1" x14ac:dyDescent="0.25">
      <c r="A96" s="123" t="s">
        <v>503</v>
      </c>
      <c r="B96" s="124"/>
      <c r="C96" s="125">
        <v>0</v>
      </c>
      <c r="D96" s="126">
        <v>1.1379999999999999</v>
      </c>
      <c r="E96" s="127">
        <v>0.29799999999999999</v>
      </c>
      <c r="F96" s="128">
        <v>3.4000000000000002E-2</v>
      </c>
      <c r="G96" s="129">
        <v>57.32</v>
      </c>
      <c r="H96" s="129">
        <v>0.75</v>
      </c>
      <c r="I96" s="132">
        <v>0.75</v>
      </c>
      <c r="J96" s="133">
        <v>2.3E-2</v>
      </c>
      <c r="K96" s="56"/>
    </row>
    <row r="97" spans="1:11" ht="27" customHeight="1" x14ac:dyDescent="0.25">
      <c r="A97" s="123" t="s">
        <v>504</v>
      </c>
      <c r="B97" s="124"/>
      <c r="C97" s="125">
        <v>0</v>
      </c>
      <c r="D97" s="126">
        <v>1.1379999999999999</v>
      </c>
      <c r="E97" s="127">
        <v>0.29799999999999999</v>
      </c>
      <c r="F97" s="128">
        <v>3.4000000000000002E-2</v>
      </c>
      <c r="G97" s="129">
        <v>84.71</v>
      </c>
      <c r="H97" s="129">
        <v>0.75</v>
      </c>
      <c r="I97" s="132">
        <v>0.75</v>
      </c>
      <c r="J97" s="133">
        <v>2.3E-2</v>
      </c>
      <c r="K97" s="56"/>
    </row>
    <row r="98" spans="1:11" ht="27" customHeight="1" x14ac:dyDescent="0.25">
      <c r="A98" s="123" t="s">
        <v>505</v>
      </c>
      <c r="B98" s="124"/>
      <c r="C98" s="125">
        <v>0</v>
      </c>
      <c r="D98" s="126">
        <v>1.1379999999999999</v>
      </c>
      <c r="E98" s="127">
        <v>0.29799999999999999</v>
      </c>
      <c r="F98" s="128">
        <v>3.4000000000000002E-2</v>
      </c>
      <c r="G98" s="129">
        <v>173</v>
      </c>
      <c r="H98" s="129">
        <v>0.75</v>
      </c>
      <c r="I98" s="132">
        <v>0.75</v>
      </c>
      <c r="J98" s="133">
        <v>2.3E-2</v>
      </c>
      <c r="K98" s="56"/>
    </row>
    <row r="99" spans="1:11" ht="27" customHeight="1" x14ac:dyDescent="0.25">
      <c r="A99" s="123" t="s">
        <v>506</v>
      </c>
      <c r="B99" s="124"/>
      <c r="C99" s="125">
        <v>0</v>
      </c>
      <c r="D99" s="126">
        <v>1.2090000000000001</v>
      </c>
      <c r="E99" s="127">
        <v>0.3</v>
      </c>
      <c r="F99" s="128">
        <v>0.03</v>
      </c>
      <c r="G99" s="129">
        <v>5.24</v>
      </c>
      <c r="H99" s="129">
        <v>1</v>
      </c>
      <c r="I99" s="132">
        <v>1</v>
      </c>
      <c r="J99" s="133">
        <v>2.1999999999999999E-2</v>
      </c>
      <c r="K99" s="56"/>
    </row>
    <row r="100" spans="1:11" ht="27" customHeight="1" x14ac:dyDescent="0.25">
      <c r="A100" s="123" t="s">
        <v>507</v>
      </c>
      <c r="B100" s="124"/>
      <c r="C100" s="125">
        <v>0</v>
      </c>
      <c r="D100" s="126">
        <v>1.2090000000000001</v>
      </c>
      <c r="E100" s="127">
        <v>0.3</v>
      </c>
      <c r="F100" s="128">
        <v>0.03</v>
      </c>
      <c r="G100" s="129">
        <v>50.38</v>
      </c>
      <c r="H100" s="129">
        <v>1</v>
      </c>
      <c r="I100" s="132">
        <v>1</v>
      </c>
      <c r="J100" s="133">
        <v>2.1999999999999999E-2</v>
      </c>
      <c r="K100" s="56"/>
    </row>
    <row r="101" spans="1:11" ht="27" customHeight="1" x14ac:dyDescent="0.25">
      <c r="A101" s="123" t="s">
        <v>508</v>
      </c>
      <c r="B101" s="124"/>
      <c r="C101" s="125">
        <v>0</v>
      </c>
      <c r="D101" s="126">
        <v>1.2090000000000001</v>
      </c>
      <c r="E101" s="127">
        <v>0.3</v>
      </c>
      <c r="F101" s="128">
        <v>0.03</v>
      </c>
      <c r="G101" s="129">
        <v>95.57</v>
      </c>
      <c r="H101" s="129">
        <v>1</v>
      </c>
      <c r="I101" s="132">
        <v>1</v>
      </c>
      <c r="J101" s="133">
        <v>2.1999999999999999E-2</v>
      </c>
      <c r="K101" s="56"/>
    </row>
    <row r="102" spans="1:11" ht="27" customHeight="1" x14ac:dyDescent="0.25">
      <c r="A102" s="123" t="s">
        <v>509</v>
      </c>
      <c r="B102" s="124"/>
      <c r="C102" s="125">
        <v>0</v>
      </c>
      <c r="D102" s="126">
        <v>1.2090000000000001</v>
      </c>
      <c r="E102" s="127">
        <v>0.3</v>
      </c>
      <c r="F102" s="128">
        <v>0.03</v>
      </c>
      <c r="G102" s="129">
        <v>141.22999999999999</v>
      </c>
      <c r="H102" s="129">
        <v>1</v>
      </c>
      <c r="I102" s="132">
        <v>1</v>
      </c>
      <c r="J102" s="133">
        <v>2.1999999999999999E-2</v>
      </c>
      <c r="K102" s="56"/>
    </row>
    <row r="103" spans="1:11" ht="27" customHeight="1" x14ac:dyDescent="0.25">
      <c r="A103" s="123" t="s">
        <v>510</v>
      </c>
      <c r="B103" s="124"/>
      <c r="C103" s="125">
        <v>0</v>
      </c>
      <c r="D103" s="126">
        <v>1.2090000000000001</v>
      </c>
      <c r="E103" s="127">
        <v>0.3</v>
      </c>
      <c r="F103" s="128">
        <v>0.03</v>
      </c>
      <c r="G103" s="129">
        <v>288.43</v>
      </c>
      <c r="H103" s="129">
        <v>1</v>
      </c>
      <c r="I103" s="132">
        <v>1</v>
      </c>
      <c r="J103" s="133">
        <v>2.1999999999999999E-2</v>
      </c>
      <c r="K103" s="56"/>
    </row>
    <row r="104" spans="1:11" ht="27" customHeight="1" x14ac:dyDescent="0.25">
      <c r="A104" s="123" t="s">
        <v>511</v>
      </c>
      <c r="B104" s="124"/>
      <c r="C104" s="125">
        <v>0</v>
      </c>
      <c r="D104" s="126">
        <v>1.014</v>
      </c>
      <c r="E104" s="127">
        <v>0.23699999999999999</v>
      </c>
      <c r="F104" s="128">
        <v>2.1000000000000001E-2</v>
      </c>
      <c r="G104" s="129">
        <v>170.08</v>
      </c>
      <c r="H104" s="129">
        <v>1.53</v>
      </c>
      <c r="I104" s="132">
        <v>1.53</v>
      </c>
      <c r="J104" s="133">
        <v>1.7000000000000001E-2</v>
      </c>
      <c r="K104" s="56"/>
    </row>
    <row r="105" spans="1:11" ht="27" customHeight="1" x14ac:dyDescent="0.25">
      <c r="A105" s="123" t="s">
        <v>512</v>
      </c>
      <c r="B105" s="124"/>
      <c r="C105" s="125">
        <v>0</v>
      </c>
      <c r="D105" s="126">
        <v>1.014</v>
      </c>
      <c r="E105" s="127">
        <v>0.23699999999999999</v>
      </c>
      <c r="F105" s="128">
        <v>2.1000000000000001E-2</v>
      </c>
      <c r="G105" s="129">
        <v>504.79</v>
      </c>
      <c r="H105" s="129">
        <v>1.53</v>
      </c>
      <c r="I105" s="132">
        <v>1.53</v>
      </c>
      <c r="J105" s="133">
        <v>1.7000000000000001E-2</v>
      </c>
      <c r="K105" s="56"/>
    </row>
    <row r="106" spans="1:11" ht="27" customHeight="1" x14ac:dyDescent="0.25">
      <c r="A106" s="123" t="s">
        <v>513</v>
      </c>
      <c r="B106" s="124"/>
      <c r="C106" s="125">
        <v>0</v>
      </c>
      <c r="D106" s="126">
        <v>1.014</v>
      </c>
      <c r="E106" s="127">
        <v>0.23699999999999999</v>
      </c>
      <c r="F106" s="128">
        <v>2.1000000000000001E-2</v>
      </c>
      <c r="G106" s="129">
        <v>1173.1500000000001</v>
      </c>
      <c r="H106" s="129">
        <v>1.53</v>
      </c>
      <c r="I106" s="132">
        <v>1.53</v>
      </c>
      <c r="J106" s="133">
        <v>1.7000000000000001E-2</v>
      </c>
      <c r="K106" s="56"/>
    </row>
    <row r="107" spans="1:11" ht="27" customHeight="1" x14ac:dyDescent="0.25">
      <c r="A107" s="123" t="s">
        <v>514</v>
      </c>
      <c r="B107" s="124"/>
      <c r="C107" s="125">
        <v>0</v>
      </c>
      <c r="D107" s="126">
        <v>1.014</v>
      </c>
      <c r="E107" s="127">
        <v>0.23699999999999999</v>
      </c>
      <c r="F107" s="128">
        <v>2.1000000000000001E-2</v>
      </c>
      <c r="G107" s="129">
        <v>2221.23</v>
      </c>
      <c r="H107" s="129">
        <v>1.53</v>
      </c>
      <c r="I107" s="132">
        <v>1.53</v>
      </c>
      <c r="J107" s="133">
        <v>1.7000000000000001E-2</v>
      </c>
      <c r="K107" s="56"/>
    </row>
    <row r="108" spans="1:11" ht="27" customHeight="1" x14ac:dyDescent="0.25">
      <c r="A108" s="123" t="s">
        <v>515</v>
      </c>
      <c r="B108" s="124"/>
      <c r="C108" s="125">
        <v>0</v>
      </c>
      <c r="D108" s="126">
        <v>1.014</v>
      </c>
      <c r="E108" s="127">
        <v>0.23699999999999999</v>
      </c>
      <c r="F108" s="128">
        <v>2.1000000000000001E-2</v>
      </c>
      <c r="G108" s="129">
        <v>5171.59</v>
      </c>
      <c r="H108" s="129">
        <v>1.53</v>
      </c>
      <c r="I108" s="132">
        <v>1.53</v>
      </c>
      <c r="J108" s="133">
        <v>1.7000000000000001E-2</v>
      </c>
      <c r="K108" s="56"/>
    </row>
    <row r="109" spans="1:11" ht="27" customHeight="1" x14ac:dyDescent="0.25">
      <c r="A109" s="123" t="s">
        <v>414</v>
      </c>
      <c r="B109" s="124"/>
      <c r="C109" s="125" t="s">
        <v>445</v>
      </c>
      <c r="D109" s="134">
        <v>4.0030000000000001</v>
      </c>
      <c r="E109" s="135">
        <v>0.46700000000000003</v>
      </c>
      <c r="F109" s="136">
        <v>0.17399999999999999</v>
      </c>
      <c r="G109" s="130">
        <v>0</v>
      </c>
      <c r="H109" s="130">
        <v>0</v>
      </c>
      <c r="I109" s="130">
        <v>0</v>
      </c>
      <c r="J109" s="131">
        <v>0</v>
      </c>
      <c r="K109" s="56"/>
    </row>
    <row r="110" spans="1:11" ht="27" customHeight="1" x14ac:dyDescent="0.25">
      <c r="A110" s="123" t="s">
        <v>415</v>
      </c>
      <c r="B110" s="124"/>
      <c r="C110" s="125" t="s">
        <v>681</v>
      </c>
      <c r="D110" s="126">
        <v>-1.593</v>
      </c>
      <c r="E110" s="127">
        <v>-0.42699999999999999</v>
      </c>
      <c r="F110" s="128">
        <v>-0.05</v>
      </c>
      <c r="G110" s="130">
        <v>0</v>
      </c>
      <c r="H110" s="130">
        <v>0</v>
      </c>
      <c r="I110" s="130">
        <v>0</v>
      </c>
      <c r="J110" s="131">
        <v>0</v>
      </c>
      <c r="K110" s="56"/>
    </row>
    <row r="111" spans="1:11" ht="27" customHeight="1" x14ac:dyDescent="0.25">
      <c r="A111" s="123" t="s">
        <v>416</v>
      </c>
      <c r="B111" s="124"/>
      <c r="C111" s="125">
        <v>8</v>
      </c>
      <c r="D111" s="126">
        <v>-1.6319999999999999</v>
      </c>
      <c r="E111" s="127">
        <v>-0.432</v>
      </c>
      <c r="F111" s="128">
        <v>-4.9000000000000002E-2</v>
      </c>
      <c r="G111" s="130">
        <v>0</v>
      </c>
      <c r="H111" s="130">
        <v>0</v>
      </c>
      <c r="I111" s="130">
        <v>0</v>
      </c>
      <c r="J111" s="131">
        <v>0</v>
      </c>
      <c r="K111" s="56"/>
    </row>
    <row r="112" spans="1:11" ht="27" customHeight="1" x14ac:dyDescent="0.25">
      <c r="A112" s="123" t="s">
        <v>417</v>
      </c>
      <c r="B112" s="124"/>
      <c r="C112" s="125">
        <v>0</v>
      </c>
      <c r="D112" s="126">
        <v>-1.593</v>
      </c>
      <c r="E112" s="127">
        <v>-0.42699999999999999</v>
      </c>
      <c r="F112" s="128">
        <v>-0.05</v>
      </c>
      <c r="G112" s="130">
        <v>0</v>
      </c>
      <c r="H112" s="130">
        <v>0</v>
      </c>
      <c r="I112" s="130">
        <v>0</v>
      </c>
      <c r="J112" s="133">
        <v>0.03</v>
      </c>
      <c r="K112" s="56"/>
    </row>
    <row r="113" spans="1:11" ht="27" customHeight="1" x14ac:dyDescent="0.25">
      <c r="A113" s="123" t="s">
        <v>418</v>
      </c>
      <c r="B113" s="124"/>
      <c r="C113" s="125">
        <v>0</v>
      </c>
      <c r="D113" s="126">
        <v>-1.6319999999999999</v>
      </c>
      <c r="E113" s="127">
        <v>-0.432</v>
      </c>
      <c r="F113" s="128">
        <v>-4.9000000000000002E-2</v>
      </c>
      <c r="G113" s="130">
        <v>0</v>
      </c>
      <c r="H113" s="130">
        <v>0</v>
      </c>
      <c r="I113" s="130">
        <v>0</v>
      </c>
      <c r="J113" s="133">
        <v>3.3000000000000002E-2</v>
      </c>
      <c r="K113" s="56"/>
    </row>
    <row r="114" spans="1:11" ht="27" customHeight="1" x14ac:dyDescent="0.25">
      <c r="A114" s="123" t="s">
        <v>419</v>
      </c>
      <c r="B114" s="124"/>
      <c r="C114" s="125">
        <v>0</v>
      </c>
      <c r="D114" s="126">
        <v>-1.9570000000000001</v>
      </c>
      <c r="E114" s="127">
        <v>-0.48599999999999999</v>
      </c>
      <c r="F114" s="128">
        <v>-4.9000000000000002E-2</v>
      </c>
      <c r="G114" s="129">
        <v>64.88</v>
      </c>
      <c r="H114" s="130">
        <v>0</v>
      </c>
      <c r="I114" s="130">
        <v>0</v>
      </c>
      <c r="J114" s="133">
        <v>0.05</v>
      </c>
      <c r="K114" s="56"/>
    </row>
    <row r="115" spans="1:11" ht="27" customHeight="1" x14ac:dyDescent="0.25">
      <c r="A115" s="123" t="s">
        <v>645</v>
      </c>
      <c r="B115" s="124"/>
      <c r="C115" s="125" t="s">
        <v>443</v>
      </c>
      <c r="D115" s="126">
        <v>0.89200000000000002</v>
      </c>
      <c r="E115" s="127">
        <v>0.23899999999999999</v>
      </c>
      <c r="F115" s="128">
        <v>2.8000000000000001E-2</v>
      </c>
      <c r="G115" s="129">
        <v>2.37</v>
      </c>
      <c r="H115" s="130">
        <v>0</v>
      </c>
      <c r="I115" s="130">
        <v>0</v>
      </c>
      <c r="J115" s="131">
        <v>0</v>
      </c>
      <c r="K115" s="56"/>
    </row>
    <row r="116" spans="1:11" ht="27" customHeight="1" x14ac:dyDescent="0.25">
      <c r="A116" s="123" t="s">
        <v>646</v>
      </c>
      <c r="B116" s="124"/>
      <c r="C116" s="125">
        <v>2</v>
      </c>
      <c r="D116" s="126">
        <v>0.89200000000000002</v>
      </c>
      <c r="E116" s="127">
        <v>0.23899999999999999</v>
      </c>
      <c r="F116" s="128">
        <v>2.8000000000000001E-2</v>
      </c>
      <c r="G116" s="130">
        <v>0</v>
      </c>
      <c r="H116" s="130">
        <v>0</v>
      </c>
      <c r="I116" s="130">
        <v>0</v>
      </c>
      <c r="J116" s="131">
        <v>0</v>
      </c>
      <c r="K116" s="56"/>
    </row>
    <row r="117" spans="1:11" ht="27" customHeight="1" x14ac:dyDescent="0.25">
      <c r="A117" s="123" t="s">
        <v>647</v>
      </c>
      <c r="B117" s="124"/>
      <c r="C117" s="125" t="s">
        <v>444</v>
      </c>
      <c r="D117" s="126">
        <v>1.073</v>
      </c>
      <c r="E117" s="127">
        <v>0.28799999999999998</v>
      </c>
      <c r="F117" s="128">
        <v>3.4000000000000002E-2</v>
      </c>
      <c r="G117" s="129">
        <v>1.59</v>
      </c>
      <c r="H117" s="130">
        <v>0</v>
      </c>
      <c r="I117" s="130">
        <v>0</v>
      </c>
      <c r="J117" s="131">
        <v>0</v>
      </c>
      <c r="K117" s="56"/>
    </row>
    <row r="118" spans="1:11" ht="27" customHeight="1" x14ac:dyDescent="0.25">
      <c r="A118" s="123" t="s">
        <v>648</v>
      </c>
      <c r="B118" s="124"/>
      <c r="C118" s="125" t="s">
        <v>444</v>
      </c>
      <c r="D118" s="126">
        <v>1.073</v>
      </c>
      <c r="E118" s="127">
        <v>0.28799999999999998</v>
      </c>
      <c r="F118" s="128">
        <v>3.4000000000000002E-2</v>
      </c>
      <c r="G118" s="129">
        <v>2.34</v>
      </c>
      <c r="H118" s="130">
        <v>0</v>
      </c>
      <c r="I118" s="130">
        <v>0</v>
      </c>
      <c r="J118" s="131">
        <v>0</v>
      </c>
      <c r="K118" s="56"/>
    </row>
    <row r="119" spans="1:11" ht="27" customHeight="1" x14ac:dyDescent="0.25">
      <c r="A119" s="123" t="s">
        <v>649</v>
      </c>
      <c r="B119" s="124"/>
      <c r="C119" s="125" t="s">
        <v>444</v>
      </c>
      <c r="D119" s="126">
        <v>1.073</v>
      </c>
      <c r="E119" s="127">
        <v>0.28799999999999998</v>
      </c>
      <c r="F119" s="128">
        <v>3.4000000000000002E-2</v>
      </c>
      <c r="G119" s="129">
        <v>3.47</v>
      </c>
      <c r="H119" s="130">
        <v>0</v>
      </c>
      <c r="I119" s="130">
        <v>0</v>
      </c>
      <c r="J119" s="131">
        <v>0</v>
      </c>
      <c r="K119" s="56"/>
    </row>
    <row r="120" spans="1:11" ht="27" customHeight="1" x14ac:dyDescent="0.25">
      <c r="A120" s="123" t="s">
        <v>650</v>
      </c>
      <c r="B120" s="124"/>
      <c r="C120" s="125" t="s">
        <v>444</v>
      </c>
      <c r="D120" s="126">
        <v>1.073</v>
      </c>
      <c r="E120" s="127">
        <v>0.28799999999999998</v>
      </c>
      <c r="F120" s="128">
        <v>3.4000000000000002E-2</v>
      </c>
      <c r="G120" s="129">
        <v>5.51</v>
      </c>
      <c r="H120" s="130">
        <v>0</v>
      </c>
      <c r="I120" s="130">
        <v>0</v>
      </c>
      <c r="J120" s="131">
        <v>0</v>
      </c>
      <c r="K120" s="56"/>
    </row>
    <row r="121" spans="1:11" ht="27" customHeight="1" x14ac:dyDescent="0.25">
      <c r="A121" s="123" t="s">
        <v>651</v>
      </c>
      <c r="B121" s="124"/>
      <c r="C121" s="125" t="s">
        <v>444</v>
      </c>
      <c r="D121" s="126">
        <v>1.073</v>
      </c>
      <c r="E121" s="127">
        <v>0.28799999999999998</v>
      </c>
      <c r="F121" s="128">
        <v>3.4000000000000002E-2</v>
      </c>
      <c r="G121" s="129">
        <v>12.5</v>
      </c>
      <c r="H121" s="130">
        <v>0</v>
      </c>
      <c r="I121" s="130">
        <v>0</v>
      </c>
      <c r="J121" s="131">
        <v>0</v>
      </c>
      <c r="K121" s="56"/>
    </row>
    <row r="122" spans="1:11" ht="27" customHeight="1" x14ac:dyDescent="0.25">
      <c r="A122" s="123" t="s">
        <v>420</v>
      </c>
      <c r="B122" s="124"/>
      <c r="C122" s="125">
        <v>4</v>
      </c>
      <c r="D122" s="126">
        <v>1.073</v>
      </c>
      <c r="E122" s="127">
        <v>0.28799999999999998</v>
      </c>
      <c r="F122" s="128">
        <v>3.4000000000000002E-2</v>
      </c>
      <c r="G122" s="130">
        <v>0</v>
      </c>
      <c r="H122" s="130">
        <v>0</v>
      </c>
      <c r="I122" s="130">
        <v>0</v>
      </c>
      <c r="J122" s="131">
        <v>0</v>
      </c>
      <c r="K122" s="56"/>
    </row>
    <row r="123" spans="1:11" ht="27" customHeight="1" x14ac:dyDescent="0.25">
      <c r="A123" s="123" t="s">
        <v>516</v>
      </c>
      <c r="B123" s="124"/>
      <c r="C123" s="125">
        <v>0</v>
      </c>
      <c r="D123" s="126">
        <v>0.76600000000000001</v>
      </c>
      <c r="E123" s="127">
        <v>0.20100000000000001</v>
      </c>
      <c r="F123" s="128">
        <v>2.3E-2</v>
      </c>
      <c r="G123" s="129">
        <v>2.12</v>
      </c>
      <c r="H123" s="129">
        <v>0.5</v>
      </c>
      <c r="I123" s="132">
        <v>0.5</v>
      </c>
      <c r="J123" s="133">
        <v>1.6E-2</v>
      </c>
      <c r="K123" s="56"/>
    </row>
    <row r="124" spans="1:11" ht="27" customHeight="1" x14ac:dyDescent="0.25">
      <c r="A124" s="123" t="s">
        <v>517</v>
      </c>
      <c r="B124" s="124"/>
      <c r="C124" s="125">
        <v>0</v>
      </c>
      <c r="D124" s="126">
        <v>0.76600000000000001</v>
      </c>
      <c r="E124" s="127">
        <v>0.20100000000000001</v>
      </c>
      <c r="F124" s="128">
        <v>2.3E-2</v>
      </c>
      <c r="G124" s="129">
        <v>20.34</v>
      </c>
      <c r="H124" s="129">
        <v>0.5</v>
      </c>
      <c r="I124" s="132">
        <v>0.5</v>
      </c>
      <c r="J124" s="133">
        <v>1.6E-2</v>
      </c>
      <c r="K124" s="56"/>
    </row>
    <row r="125" spans="1:11" ht="27" customHeight="1" x14ac:dyDescent="0.25">
      <c r="A125" s="123" t="s">
        <v>518</v>
      </c>
      <c r="B125" s="124"/>
      <c r="C125" s="125">
        <v>0</v>
      </c>
      <c r="D125" s="126">
        <v>0.76600000000000001</v>
      </c>
      <c r="E125" s="127">
        <v>0.20100000000000001</v>
      </c>
      <c r="F125" s="128">
        <v>2.3E-2</v>
      </c>
      <c r="G125" s="129">
        <v>38.590000000000003</v>
      </c>
      <c r="H125" s="129">
        <v>0.5</v>
      </c>
      <c r="I125" s="132">
        <v>0.5</v>
      </c>
      <c r="J125" s="133">
        <v>1.6E-2</v>
      </c>
      <c r="K125" s="56"/>
    </row>
    <row r="126" spans="1:11" ht="27" customHeight="1" x14ac:dyDescent="0.25">
      <c r="A126" s="123" t="s">
        <v>519</v>
      </c>
      <c r="B126" s="124"/>
      <c r="C126" s="125">
        <v>0</v>
      </c>
      <c r="D126" s="126">
        <v>0.76600000000000001</v>
      </c>
      <c r="E126" s="127">
        <v>0.20100000000000001</v>
      </c>
      <c r="F126" s="128">
        <v>2.3E-2</v>
      </c>
      <c r="G126" s="129">
        <v>57.03</v>
      </c>
      <c r="H126" s="129">
        <v>0.5</v>
      </c>
      <c r="I126" s="132">
        <v>0.5</v>
      </c>
      <c r="J126" s="133">
        <v>1.6E-2</v>
      </c>
      <c r="K126" s="56"/>
    </row>
    <row r="127" spans="1:11" ht="27" customHeight="1" x14ac:dyDescent="0.25">
      <c r="A127" s="123" t="s">
        <v>520</v>
      </c>
      <c r="B127" s="124"/>
      <c r="C127" s="125">
        <v>0</v>
      </c>
      <c r="D127" s="126">
        <v>0.76600000000000001</v>
      </c>
      <c r="E127" s="127">
        <v>0.20100000000000001</v>
      </c>
      <c r="F127" s="128">
        <v>2.3E-2</v>
      </c>
      <c r="G127" s="129">
        <v>116.47</v>
      </c>
      <c r="H127" s="129">
        <v>0.5</v>
      </c>
      <c r="I127" s="132">
        <v>0.5</v>
      </c>
      <c r="J127" s="133">
        <v>1.6E-2</v>
      </c>
      <c r="K127" s="56"/>
    </row>
    <row r="128" spans="1:11" ht="27" customHeight="1" x14ac:dyDescent="0.25">
      <c r="A128" s="123" t="s">
        <v>521</v>
      </c>
      <c r="B128" s="124"/>
      <c r="C128" s="125">
        <v>0</v>
      </c>
      <c r="D128" s="126">
        <v>0.81399999999999995</v>
      </c>
      <c r="E128" s="127">
        <v>0.20200000000000001</v>
      </c>
      <c r="F128" s="128">
        <v>0.02</v>
      </c>
      <c r="G128" s="129">
        <v>3.53</v>
      </c>
      <c r="H128" s="129">
        <v>0.67</v>
      </c>
      <c r="I128" s="132">
        <v>0.67</v>
      </c>
      <c r="J128" s="133">
        <v>1.4999999999999999E-2</v>
      </c>
      <c r="K128" s="56"/>
    </row>
    <row r="129" spans="1:11" ht="27" customHeight="1" x14ac:dyDescent="0.25">
      <c r="A129" s="123" t="s">
        <v>522</v>
      </c>
      <c r="B129" s="124"/>
      <c r="C129" s="125">
        <v>0</v>
      </c>
      <c r="D129" s="126">
        <v>0.81399999999999995</v>
      </c>
      <c r="E129" s="127">
        <v>0.20200000000000001</v>
      </c>
      <c r="F129" s="128">
        <v>0.02</v>
      </c>
      <c r="G129" s="129">
        <v>33.92</v>
      </c>
      <c r="H129" s="129">
        <v>0.67</v>
      </c>
      <c r="I129" s="132">
        <v>0.67</v>
      </c>
      <c r="J129" s="133">
        <v>1.4999999999999999E-2</v>
      </c>
      <c r="K129" s="56"/>
    </row>
    <row r="130" spans="1:11" ht="27" customHeight="1" x14ac:dyDescent="0.25">
      <c r="A130" s="123" t="s">
        <v>523</v>
      </c>
      <c r="B130" s="124"/>
      <c r="C130" s="125">
        <v>0</v>
      </c>
      <c r="D130" s="126">
        <v>0.81399999999999995</v>
      </c>
      <c r="E130" s="127">
        <v>0.20200000000000001</v>
      </c>
      <c r="F130" s="128">
        <v>0.02</v>
      </c>
      <c r="G130" s="129">
        <v>64.34</v>
      </c>
      <c r="H130" s="129">
        <v>0.67</v>
      </c>
      <c r="I130" s="132">
        <v>0.67</v>
      </c>
      <c r="J130" s="133">
        <v>1.4999999999999999E-2</v>
      </c>
      <c r="K130" s="56"/>
    </row>
    <row r="131" spans="1:11" ht="27" customHeight="1" x14ac:dyDescent="0.25">
      <c r="A131" s="123" t="s">
        <v>524</v>
      </c>
      <c r="B131" s="124"/>
      <c r="C131" s="125">
        <v>0</v>
      </c>
      <c r="D131" s="126">
        <v>0.81399999999999995</v>
      </c>
      <c r="E131" s="127">
        <v>0.20200000000000001</v>
      </c>
      <c r="F131" s="128">
        <v>0.02</v>
      </c>
      <c r="G131" s="129">
        <v>95.08</v>
      </c>
      <c r="H131" s="129">
        <v>0.67</v>
      </c>
      <c r="I131" s="132">
        <v>0.67</v>
      </c>
      <c r="J131" s="133">
        <v>1.4999999999999999E-2</v>
      </c>
      <c r="K131" s="56"/>
    </row>
    <row r="132" spans="1:11" ht="27" customHeight="1" x14ac:dyDescent="0.25">
      <c r="A132" s="123" t="s">
        <v>525</v>
      </c>
      <c r="B132" s="124"/>
      <c r="C132" s="125">
        <v>0</v>
      </c>
      <c r="D132" s="126">
        <v>0.81399999999999995</v>
      </c>
      <c r="E132" s="127">
        <v>0.20200000000000001</v>
      </c>
      <c r="F132" s="128">
        <v>0.02</v>
      </c>
      <c r="G132" s="129">
        <v>194.19</v>
      </c>
      <c r="H132" s="129">
        <v>0.67</v>
      </c>
      <c r="I132" s="132">
        <v>0.67</v>
      </c>
      <c r="J132" s="133">
        <v>1.4999999999999999E-2</v>
      </c>
      <c r="K132" s="56"/>
    </row>
    <row r="133" spans="1:11" ht="27" customHeight="1" x14ac:dyDescent="0.25">
      <c r="A133" s="123" t="s">
        <v>526</v>
      </c>
      <c r="B133" s="124"/>
      <c r="C133" s="125">
        <v>0</v>
      </c>
      <c r="D133" s="126">
        <v>0.68300000000000005</v>
      </c>
      <c r="E133" s="127">
        <v>0.16</v>
      </c>
      <c r="F133" s="128">
        <v>1.4E-2</v>
      </c>
      <c r="G133" s="129">
        <v>114.51</v>
      </c>
      <c r="H133" s="129">
        <v>1.03</v>
      </c>
      <c r="I133" s="132">
        <v>1.03</v>
      </c>
      <c r="J133" s="133">
        <v>1.0999999999999999E-2</v>
      </c>
      <c r="K133" s="56"/>
    </row>
    <row r="134" spans="1:11" ht="27" customHeight="1" x14ac:dyDescent="0.25">
      <c r="A134" s="123" t="s">
        <v>527</v>
      </c>
      <c r="B134" s="124"/>
      <c r="C134" s="125">
        <v>0</v>
      </c>
      <c r="D134" s="126">
        <v>0.68300000000000005</v>
      </c>
      <c r="E134" s="127">
        <v>0.16</v>
      </c>
      <c r="F134" s="128">
        <v>1.4E-2</v>
      </c>
      <c r="G134" s="129">
        <v>339.85</v>
      </c>
      <c r="H134" s="129">
        <v>1.03</v>
      </c>
      <c r="I134" s="132">
        <v>1.03</v>
      </c>
      <c r="J134" s="133">
        <v>1.0999999999999999E-2</v>
      </c>
      <c r="K134" s="56"/>
    </row>
    <row r="135" spans="1:11" ht="27" customHeight="1" x14ac:dyDescent="0.25">
      <c r="A135" s="123" t="s">
        <v>528</v>
      </c>
      <c r="B135" s="124"/>
      <c r="C135" s="125">
        <v>0</v>
      </c>
      <c r="D135" s="126">
        <v>0.68300000000000005</v>
      </c>
      <c r="E135" s="127">
        <v>0.16</v>
      </c>
      <c r="F135" s="128">
        <v>1.4E-2</v>
      </c>
      <c r="G135" s="129">
        <v>789.82</v>
      </c>
      <c r="H135" s="129">
        <v>1.03</v>
      </c>
      <c r="I135" s="132">
        <v>1.03</v>
      </c>
      <c r="J135" s="133">
        <v>1.0999999999999999E-2</v>
      </c>
      <c r="K135" s="56"/>
    </row>
    <row r="136" spans="1:11" ht="27" customHeight="1" x14ac:dyDescent="0.25">
      <c r="A136" s="123" t="s">
        <v>529</v>
      </c>
      <c r="B136" s="124"/>
      <c r="C136" s="125">
        <v>0</v>
      </c>
      <c r="D136" s="126">
        <v>0.68300000000000005</v>
      </c>
      <c r="E136" s="127">
        <v>0.16</v>
      </c>
      <c r="F136" s="128">
        <v>1.4E-2</v>
      </c>
      <c r="G136" s="129">
        <v>1495.44</v>
      </c>
      <c r="H136" s="129">
        <v>1.03</v>
      </c>
      <c r="I136" s="132">
        <v>1.03</v>
      </c>
      <c r="J136" s="133">
        <v>1.0999999999999999E-2</v>
      </c>
      <c r="K136" s="56"/>
    </row>
    <row r="137" spans="1:11" ht="27" customHeight="1" x14ac:dyDescent="0.25">
      <c r="A137" s="123" t="s">
        <v>530</v>
      </c>
      <c r="B137" s="124"/>
      <c r="C137" s="125">
        <v>0</v>
      </c>
      <c r="D137" s="126">
        <v>0.68300000000000005</v>
      </c>
      <c r="E137" s="127">
        <v>0.16</v>
      </c>
      <c r="F137" s="128">
        <v>1.4E-2</v>
      </c>
      <c r="G137" s="129">
        <v>3481.76</v>
      </c>
      <c r="H137" s="129">
        <v>1.03</v>
      </c>
      <c r="I137" s="132">
        <v>1.03</v>
      </c>
      <c r="J137" s="133">
        <v>1.0999999999999999E-2</v>
      </c>
      <c r="K137" s="56"/>
    </row>
    <row r="138" spans="1:11" ht="27" customHeight="1" x14ac:dyDescent="0.25">
      <c r="A138" s="123" t="s">
        <v>421</v>
      </c>
      <c r="B138" s="124"/>
      <c r="C138" s="125" t="s">
        <v>445</v>
      </c>
      <c r="D138" s="134">
        <v>2.6949999999999998</v>
      </c>
      <c r="E138" s="135">
        <v>0.314</v>
      </c>
      <c r="F138" s="136">
        <v>0.11700000000000001</v>
      </c>
      <c r="G138" s="130">
        <v>0</v>
      </c>
      <c r="H138" s="130">
        <v>0</v>
      </c>
      <c r="I138" s="130">
        <v>0</v>
      </c>
      <c r="J138" s="131">
        <v>0</v>
      </c>
      <c r="K138" s="56"/>
    </row>
    <row r="139" spans="1:11" ht="27" customHeight="1" x14ac:dyDescent="0.25">
      <c r="A139" s="123" t="s">
        <v>422</v>
      </c>
      <c r="B139" s="124"/>
      <c r="C139" s="125" t="s">
        <v>681</v>
      </c>
      <c r="D139" s="126">
        <v>-1.073</v>
      </c>
      <c r="E139" s="127">
        <v>-0.28699999999999998</v>
      </c>
      <c r="F139" s="128">
        <v>-3.4000000000000002E-2</v>
      </c>
      <c r="G139" s="130">
        <v>0</v>
      </c>
      <c r="H139" s="130">
        <v>0</v>
      </c>
      <c r="I139" s="130">
        <v>0</v>
      </c>
      <c r="J139" s="131">
        <v>0</v>
      </c>
      <c r="K139" s="56"/>
    </row>
    <row r="140" spans="1:11" ht="27" customHeight="1" x14ac:dyDescent="0.25">
      <c r="A140" s="123" t="s">
        <v>423</v>
      </c>
      <c r="B140" s="124"/>
      <c r="C140" s="125">
        <v>8</v>
      </c>
      <c r="D140" s="126">
        <v>-1.099</v>
      </c>
      <c r="E140" s="127">
        <v>-0.29099999999999998</v>
      </c>
      <c r="F140" s="128">
        <v>-3.3000000000000002E-2</v>
      </c>
      <c r="G140" s="130">
        <v>0</v>
      </c>
      <c r="H140" s="130">
        <v>0</v>
      </c>
      <c r="I140" s="130">
        <v>0</v>
      </c>
      <c r="J140" s="131">
        <v>0</v>
      </c>
      <c r="K140" s="56"/>
    </row>
    <row r="141" spans="1:11" ht="27" customHeight="1" x14ac:dyDescent="0.25">
      <c r="A141" s="123" t="s">
        <v>424</v>
      </c>
      <c r="B141" s="124"/>
      <c r="C141" s="125">
        <v>0</v>
      </c>
      <c r="D141" s="126">
        <v>-1.073</v>
      </c>
      <c r="E141" s="127">
        <v>-0.28699999999999998</v>
      </c>
      <c r="F141" s="128">
        <v>-3.4000000000000002E-2</v>
      </c>
      <c r="G141" s="130">
        <v>0</v>
      </c>
      <c r="H141" s="130">
        <v>0</v>
      </c>
      <c r="I141" s="130">
        <v>0</v>
      </c>
      <c r="J141" s="133">
        <v>0.02</v>
      </c>
      <c r="K141" s="56"/>
    </row>
    <row r="142" spans="1:11" ht="27" customHeight="1" x14ac:dyDescent="0.25">
      <c r="A142" s="123" t="s">
        <v>425</v>
      </c>
      <c r="B142" s="124"/>
      <c r="C142" s="125">
        <v>0</v>
      </c>
      <c r="D142" s="126">
        <v>-1.099</v>
      </c>
      <c r="E142" s="127">
        <v>-0.29099999999999998</v>
      </c>
      <c r="F142" s="128">
        <v>-3.3000000000000002E-2</v>
      </c>
      <c r="G142" s="130">
        <v>0</v>
      </c>
      <c r="H142" s="130">
        <v>0</v>
      </c>
      <c r="I142" s="130">
        <v>0</v>
      </c>
      <c r="J142" s="133">
        <v>2.1999999999999999E-2</v>
      </c>
      <c r="K142" s="56"/>
    </row>
    <row r="143" spans="1:11" ht="27" customHeight="1" x14ac:dyDescent="0.25">
      <c r="A143" s="123" t="s">
        <v>426</v>
      </c>
      <c r="B143" s="124"/>
      <c r="C143" s="125">
        <v>0</v>
      </c>
      <c r="D143" s="126">
        <v>-1.3169999999999999</v>
      </c>
      <c r="E143" s="127">
        <v>-0.32700000000000001</v>
      </c>
      <c r="F143" s="128">
        <v>-3.3000000000000002E-2</v>
      </c>
      <c r="G143" s="129">
        <v>43.68</v>
      </c>
      <c r="H143" s="130">
        <v>0</v>
      </c>
      <c r="I143" s="130">
        <v>0</v>
      </c>
      <c r="J143" s="133">
        <v>3.4000000000000002E-2</v>
      </c>
      <c r="K143" s="56"/>
    </row>
    <row r="144" spans="1:11" ht="27" customHeight="1" x14ac:dyDescent="0.25">
      <c r="A144" s="123" t="s">
        <v>652</v>
      </c>
      <c r="B144" s="124"/>
      <c r="C144" s="125" t="s">
        <v>443</v>
      </c>
      <c r="D144" s="126">
        <v>0.46200000000000002</v>
      </c>
      <c r="E144" s="127">
        <v>0.124</v>
      </c>
      <c r="F144" s="128">
        <v>1.4E-2</v>
      </c>
      <c r="G144" s="129">
        <v>1.23</v>
      </c>
      <c r="H144" s="130">
        <v>0</v>
      </c>
      <c r="I144" s="130">
        <v>0</v>
      </c>
      <c r="J144" s="131">
        <v>0</v>
      </c>
      <c r="K144" s="56"/>
    </row>
    <row r="145" spans="1:11" ht="27" customHeight="1" x14ac:dyDescent="0.25">
      <c r="A145" s="123" t="s">
        <v>653</v>
      </c>
      <c r="B145" s="124"/>
      <c r="C145" s="125">
        <v>2</v>
      </c>
      <c r="D145" s="126">
        <v>0.46200000000000002</v>
      </c>
      <c r="E145" s="127">
        <v>0.124</v>
      </c>
      <c r="F145" s="128">
        <v>1.4E-2</v>
      </c>
      <c r="G145" s="130">
        <v>0</v>
      </c>
      <c r="H145" s="130">
        <v>0</v>
      </c>
      <c r="I145" s="130">
        <v>0</v>
      </c>
      <c r="J145" s="131">
        <v>0</v>
      </c>
      <c r="K145" s="56"/>
    </row>
    <row r="146" spans="1:11" ht="27" customHeight="1" x14ac:dyDescent="0.25">
      <c r="A146" s="123" t="s">
        <v>654</v>
      </c>
      <c r="B146" s="124"/>
      <c r="C146" s="125" t="s">
        <v>444</v>
      </c>
      <c r="D146" s="126">
        <v>0.55600000000000005</v>
      </c>
      <c r="E146" s="127">
        <v>0.14899999999999999</v>
      </c>
      <c r="F146" s="128">
        <v>1.7000000000000001E-2</v>
      </c>
      <c r="G146" s="129">
        <v>0.82</v>
      </c>
      <c r="H146" s="130">
        <v>0</v>
      </c>
      <c r="I146" s="130">
        <v>0</v>
      </c>
      <c r="J146" s="131">
        <v>0</v>
      </c>
      <c r="K146" s="56"/>
    </row>
    <row r="147" spans="1:11" ht="27" customHeight="1" x14ac:dyDescent="0.25">
      <c r="A147" s="123" t="s">
        <v>655</v>
      </c>
      <c r="B147" s="124"/>
      <c r="C147" s="125" t="s">
        <v>444</v>
      </c>
      <c r="D147" s="126">
        <v>0.55600000000000005</v>
      </c>
      <c r="E147" s="127">
        <v>0.14899999999999999</v>
      </c>
      <c r="F147" s="128">
        <v>1.7000000000000001E-2</v>
      </c>
      <c r="G147" s="129">
        <v>1.21</v>
      </c>
      <c r="H147" s="130">
        <v>0</v>
      </c>
      <c r="I147" s="130">
        <v>0</v>
      </c>
      <c r="J147" s="131">
        <v>0</v>
      </c>
      <c r="K147" s="56"/>
    </row>
    <row r="148" spans="1:11" ht="27" customHeight="1" x14ac:dyDescent="0.25">
      <c r="A148" s="123" t="s">
        <v>656</v>
      </c>
      <c r="B148" s="124"/>
      <c r="C148" s="125" t="s">
        <v>444</v>
      </c>
      <c r="D148" s="126">
        <v>0.55600000000000005</v>
      </c>
      <c r="E148" s="127">
        <v>0.14899999999999999</v>
      </c>
      <c r="F148" s="128">
        <v>1.7000000000000001E-2</v>
      </c>
      <c r="G148" s="129">
        <v>1.8</v>
      </c>
      <c r="H148" s="130">
        <v>0</v>
      </c>
      <c r="I148" s="130">
        <v>0</v>
      </c>
      <c r="J148" s="131">
        <v>0</v>
      </c>
      <c r="K148" s="56"/>
    </row>
    <row r="149" spans="1:11" ht="27" customHeight="1" x14ac:dyDescent="0.25">
      <c r="A149" s="123" t="s">
        <v>657</v>
      </c>
      <c r="B149" s="124"/>
      <c r="C149" s="125" t="s">
        <v>444</v>
      </c>
      <c r="D149" s="126">
        <v>0.55600000000000005</v>
      </c>
      <c r="E149" s="127">
        <v>0.14899999999999999</v>
      </c>
      <c r="F149" s="128">
        <v>1.7000000000000001E-2</v>
      </c>
      <c r="G149" s="129">
        <v>2.86</v>
      </c>
      <c r="H149" s="130">
        <v>0</v>
      </c>
      <c r="I149" s="130">
        <v>0</v>
      </c>
      <c r="J149" s="131">
        <v>0</v>
      </c>
      <c r="K149" s="56"/>
    </row>
    <row r="150" spans="1:11" ht="27" customHeight="1" x14ac:dyDescent="0.25">
      <c r="A150" s="123" t="s">
        <v>658</v>
      </c>
      <c r="B150" s="124"/>
      <c r="C150" s="125" t="s">
        <v>444</v>
      </c>
      <c r="D150" s="126">
        <v>0.55600000000000005</v>
      </c>
      <c r="E150" s="127">
        <v>0.14899999999999999</v>
      </c>
      <c r="F150" s="128">
        <v>1.7000000000000001E-2</v>
      </c>
      <c r="G150" s="129">
        <v>6.47</v>
      </c>
      <c r="H150" s="130">
        <v>0</v>
      </c>
      <c r="I150" s="130">
        <v>0</v>
      </c>
      <c r="J150" s="131">
        <v>0</v>
      </c>
      <c r="K150" s="56"/>
    </row>
    <row r="151" spans="1:11" ht="27" customHeight="1" x14ac:dyDescent="0.25">
      <c r="A151" s="123" t="s">
        <v>427</v>
      </c>
      <c r="B151" s="124"/>
      <c r="C151" s="125">
        <v>4</v>
      </c>
      <c r="D151" s="126">
        <v>0.55600000000000005</v>
      </c>
      <c r="E151" s="127">
        <v>0.14899999999999999</v>
      </c>
      <c r="F151" s="128">
        <v>1.7000000000000001E-2</v>
      </c>
      <c r="G151" s="130">
        <v>0</v>
      </c>
      <c r="H151" s="130">
        <v>0</v>
      </c>
      <c r="I151" s="130">
        <v>0</v>
      </c>
      <c r="J151" s="131">
        <v>0</v>
      </c>
      <c r="K151" s="56"/>
    </row>
    <row r="152" spans="1:11" ht="27" customHeight="1" x14ac:dyDescent="0.25">
      <c r="A152" s="123" t="s">
        <v>531</v>
      </c>
      <c r="B152" s="124"/>
      <c r="C152" s="125">
        <v>0</v>
      </c>
      <c r="D152" s="126">
        <v>0.39700000000000002</v>
      </c>
      <c r="E152" s="127">
        <v>0.104</v>
      </c>
      <c r="F152" s="128">
        <v>1.2E-2</v>
      </c>
      <c r="G152" s="129">
        <v>1.1000000000000001</v>
      </c>
      <c r="H152" s="129">
        <v>0.26</v>
      </c>
      <c r="I152" s="132">
        <v>0.26</v>
      </c>
      <c r="J152" s="133">
        <v>8.0000000000000002E-3</v>
      </c>
      <c r="K152" s="56"/>
    </row>
    <row r="153" spans="1:11" ht="27" customHeight="1" x14ac:dyDescent="0.25">
      <c r="A153" s="123" t="s">
        <v>532</v>
      </c>
      <c r="B153" s="124"/>
      <c r="C153" s="125">
        <v>0</v>
      </c>
      <c r="D153" s="126">
        <v>0.39700000000000002</v>
      </c>
      <c r="E153" s="127">
        <v>0.104</v>
      </c>
      <c r="F153" s="128">
        <v>1.2E-2</v>
      </c>
      <c r="G153" s="129">
        <v>10.54</v>
      </c>
      <c r="H153" s="129">
        <v>0.26</v>
      </c>
      <c r="I153" s="132">
        <v>0.26</v>
      </c>
      <c r="J153" s="133">
        <v>8.0000000000000002E-3</v>
      </c>
      <c r="K153" s="56"/>
    </row>
    <row r="154" spans="1:11" ht="27" customHeight="1" x14ac:dyDescent="0.25">
      <c r="A154" s="123" t="s">
        <v>533</v>
      </c>
      <c r="B154" s="124"/>
      <c r="C154" s="125">
        <v>0</v>
      </c>
      <c r="D154" s="126">
        <v>0.39700000000000002</v>
      </c>
      <c r="E154" s="127">
        <v>0.104</v>
      </c>
      <c r="F154" s="128">
        <v>1.2E-2</v>
      </c>
      <c r="G154" s="129">
        <v>19.989999999999998</v>
      </c>
      <c r="H154" s="129">
        <v>0.26</v>
      </c>
      <c r="I154" s="132">
        <v>0.26</v>
      </c>
      <c r="J154" s="133">
        <v>8.0000000000000002E-3</v>
      </c>
      <c r="K154" s="56"/>
    </row>
    <row r="155" spans="1:11" ht="27" customHeight="1" x14ac:dyDescent="0.25">
      <c r="A155" s="123" t="s">
        <v>534</v>
      </c>
      <c r="B155" s="124"/>
      <c r="C155" s="125">
        <v>0</v>
      </c>
      <c r="D155" s="126">
        <v>0.39700000000000002</v>
      </c>
      <c r="E155" s="127">
        <v>0.104</v>
      </c>
      <c r="F155" s="128">
        <v>1.2E-2</v>
      </c>
      <c r="G155" s="129">
        <v>29.54</v>
      </c>
      <c r="H155" s="129">
        <v>0.26</v>
      </c>
      <c r="I155" s="132">
        <v>0.26</v>
      </c>
      <c r="J155" s="133">
        <v>8.0000000000000002E-3</v>
      </c>
      <c r="K155" s="56"/>
    </row>
    <row r="156" spans="1:11" ht="27" customHeight="1" x14ac:dyDescent="0.25">
      <c r="A156" s="123" t="s">
        <v>535</v>
      </c>
      <c r="B156" s="124"/>
      <c r="C156" s="125">
        <v>0</v>
      </c>
      <c r="D156" s="126">
        <v>0.39700000000000002</v>
      </c>
      <c r="E156" s="127">
        <v>0.104</v>
      </c>
      <c r="F156" s="128">
        <v>1.2E-2</v>
      </c>
      <c r="G156" s="129">
        <v>60.34</v>
      </c>
      <c r="H156" s="129">
        <v>0.26</v>
      </c>
      <c r="I156" s="132">
        <v>0.26</v>
      </c>
      <c r="J156" s="133">
        <v>8.0000000000000002E-3</v>
      </c>
      <c r="K156" s="56"/>
    </row>
    <row r="157" spans="1:11" ht="27" customHeight="1" x14ac:dyDescent="0.25">
      <c r="A157" s="123" t="s">
        <v>536</v>
      </c>
      <c r="B157" s="124"/>
      <c r="C157" s="125">
        <v>0</v>
      </c>
      <c r="D157" s="126">
        <v>0.42199999999999999</v>
      </c>
      <c r="E157" s="127">
        <v>0.105</v>
      </c>
      <c r="F157" s="128">
        <v>1.0999999999999999E-2</v>
      </c>
      <c r="G157" s="129">
        <v>1.83</v>
      </c>
      <c r="H157" s="129">
        <v>0.35</v>
      </c>
      <c r="I157" s="132">
        <v>0.35</v>
      </c>
      <c r="J157" s="133">
        <v>8.0000000000000002E-3</v>
      </c>
      <c r="K157" s="56"/>
    </row>
    <row r="158" spans="1:11" ht="27" customHeight="1" x14ac:dyDescent="0.25">
      <c r="A158" s="123" t="s">
        <v>537</v>
      </c>
      <c r="B158" s="124"/>
      <c r="C158" s="125">
        <v>0</v>
      </c>
      <c r="D158" s="126">
        <v>0.42199999999999999</v>
      </c>
      <c r="E158" s="127">
        <v>0.105</v>
      </c>
      <c r="F158" s="128">
        <v>1.0999999999999999E-2</v>
      </c>
      <c r="G158" s="129">
        <v>17.57</v>
      </c>
      <c r="H158" s="129">
        <v>0.35</v>
      </c>
      <c r="I158" s="132">
        <v>0.35</v>
      </c>
      <c r="J158" s="133">
        <v>8.0000000000000002E-3</v>
      </c>
      <c r="K158" s="56"/>
    </row>
    <row r="159" spans="1:11" ht="27" customHeight="1" x14ac:dyDescent="0.25">
      <c r="A159" s="123" t="s">
        <v>538</v>
      </c>
      <c r="B159" s="124"/>
      <c r="C159" s="125">
        <v>0</v>
      </c>
      <c r="D159" s="126">
        <v>0.42199999999999999</v>
      </c>
      <c r="E159" s="127">
        <v>0.105</v>
      </c>
      <c r="F159" s="128">
        <v>1.0999999999999999E-2</v>
      </c>
      <c r="G159" s="129">
        <v>33.33</v>
      </c>
      <c r="H159" s="129">
        <v>0.35</v>
      </c>
      <c r="I159" s="132">
        <v>0.35</v>
      </c>
      <c r="J159" s="133">
        <v>8.0000000000000002E-3</v>
      </c>
      <c r="K159" s="56"/>
    </row>
    <row r="160" spans="1:11" ht="27" customHeight="1" x14ac:dyDescent="0.25">
      <c r="A160" s="123" t="s">
        <v>539</v>
      </c>
      <c r="B160" s="124"/>
      <c r="C160" s="125">
        <v>0</v>
      </c>
      <c r="D160" s="126">
        <v>0.42199999999999999</v>
      </c>
      <c r="E160" s="127">
        <v>0.105</v>
      </c>
      <c r="F160" s="128">
        <v>1.0999999999999999E-2</v>
      </c>
      <c r="G160" s="129">
        <v>49.26</v>
      </c>
      <c r="H160" s="129">
        <v>0.35</v>
      </c>
      <c r="I160" s="132">
        <v>0.35</v>
      </c>
      <c r="J160" s="133">
        <v>8.0000000000000002E-3</v>
      </c>
      <c r="K160" s="56"/>
    </row>
    <row r="161" spans="1:11" ht="27" customHeight="1" x14ac:dyDescent="0.25">
      <c r="A161" s="123" t="s">
        <v>540</v>
      </c>
      <c r="B161" s="124"/>
      <c r="C161" s="125">
        <v>0</v>
      </c>
      <c r="D161" s="126">
        <v>0.42199999999999999</v>
      </c>
      <c r="E161" s="127">
        <v>0.105</v>
      </c>
      <c r="F161" s="128">
        <v>1.0999999999999999E-2</v>
      </c>
      <c r="G161" s="129">
        <v>100.6</v>
      </c>
      <c r="H161" s="129">
        <v>0.35</v>
      </c>
      <c r="I161" s="132">
        <v>0.35</v>
      </c>
      <c r="J161" s="133">
        <v>8.0000000000000002E-3</v>
      </c>
      <c r="K161" s="56"/>
    </row>
    <row r="162" spans="1:11" ht="27" customHeight="1" x14ac:dyDescent="0.25">
      <c r="A162" s="123" t="s">
        <v>541</v>
      </c>
      <c r="B162" s="124"/>
      <c r="C162" s="125">
        <v>0</v>
      </c>
      <c r="D162" s="126">
        <v>0.35399999999999998</v>
      </c>
      <c r="E162" s="127">
        <v>8.3000000000000004E-2</v>
      </c>
      <c r="F162" s="128">
        <v>7.0000000000000001E-3</v>
      </c>
      <c r="G162" s="129">
        <v>59.32</v>
      </c>
      <c r="H162" s="129">
        <v>0.53</v>
      </c>
      <c r="I162" s="132">
        <v>0.53</v>
      </c>
      <c r="J162" s="133">
        <v>6.0000000000000001E-3</v>
      </c>
      <c r="K162" s="56"/>
    </row>
    <row r="163" spans="1:11" ht="27" customHeight="1" x14ac:dyDescent="0.25">
      <c r="A163" s="123" t="s">
        <v>542</v>
      </c>
      <c r="B163" s="124"/>
      <c r="C163" s="125">
        <v>0</v>
      </c>
      <c r="D163" s="126">
        <v>0.35399999999999998</v>
      </c>
      <c r="E163" s="127">
        <v>8.3000000000000004E-2</v>
      </c>
      <c r="F163" s="128">
        <v>7.0000000000000001E-3</v>
      </c>
      <c r="G163" s="129">
        <v>176.06</v>
      </c>
      <c r="H163" s="129">
        <v>0.53</v>
      </c>
      <c r="I163" s="132">
        <v>0.53</v>
      </c>
      <c r="J163" s="133">
        <v>6.0000000000000001E-3</v>
      </c>
      <c r="K163" s="56"/>
    </row>
    <row r="164" spans="1:11" ht="27" customHeight="1" x14ac:dyDescent="0.25">
      <c r="A164" s="123" t="s">
        <v>543</v>
      </c>
      <c r="B164" s="124"/>
      <c r="C164" s="125">
        <v>0</v>
      </c>
      <c r="D164" s="126">
        <v>0.35399999999999998</v>
      </c>
      <c r="E164" s="127">
        <v>8.3000000000000004E-2</v>
      </c>
      <c r="F164" s="128">
        <v>7.0000000000000001E-3</v>
      </c>
      <c r="G164" s="129">
        <v>409.16</v>
      </c>
      <c r="H164" s="129">
        <v>0.53</v>
      </c>
      <c r="I164" s="132">
        <v>0.53</v>
      </c>
      <c r="J164" s="133">
        <v>6.0000000000000001E-3</v>
      </c>
      <c r="K164" s="56"/>
    </row>
    <row r="165" spans="1:11" ht="27" customHeight="1" x14ac:dyDescent="0.25">
      <c r="A165" s="123" t="s">
        <v>544</v>
      </c>
      <c r="B165" s="124"/>
      <c r="C165" s="125">
        <v>0</v>
      </c>
      <c r="D165" s="126">
        <v>0.35399999999999998</v>
      </c>
      <c r="E165" s="127">
        <v>8.3000000000000004E-2</v>
      </c>
      <c r="F165" s="128">
        <v>7.0000000000000001E-3</v>
      </c>
      <c r="G165" s="129">
        <v>774.7</v>
      </c>
      <c r="H165" s="129">
        <v>0.53</v>
      </c>
      <c r="I165" s="132">
        <v>0.53</v>
      </c>
      <c r="J165" s="133">
        <v>6.0000000000000001E-3</v>
      </c>
      <c r="K165" s="56"/>
    </row>
    <row r="166" spans="1:11" ht="27" customHeight="1" x14ac:dyDescent="0.25">
      <c r="A166" s="123" t="s">
        <v>545</v>
      </c>
      <c r="B166" s="124"/>
      <c r="C166" s="125">
        <v>0</v>
      </c>
      <c r="D166" s="126">
        <v>0.35399999999999998</v>
      </c>
      <c r="E166" s="127">
        <v>8.3000000000000004E-2</v>
      </c>
      <c r="F166" s="128">
        <v>7.0000000000000001E-3</v>
      </c>
      <c r="G166" s="129">
        <v>1803.69</v>
      </c>
      <c r="H166" s="129">
        <v>0.53</v>
      </c>
      <c r="I166" s="132">
        <v>0.53</v>
      </c>
      <c r="J166" s="133">
        <v>6.0000000000000001E-3</v>
      </c>
      <c r="K166" s="56"/>
    </row>
    <row r="167" spans="1:11" ht="27" customHeight="1" x14ac:dyDescent="0.25">
      <c r="A167" s="123" t="s">
        <v>428</v>
      </c>
      <c r="B167" s="124"/>
      <c r="C167" s="125" t="s">
        <v>445</v>
      </c>
      <c r="D167" s="134">
        <v>1.3959999999999999</v>
      </c>
      <c r="E167" s="135">
        <v>0.16300000000000001</v>
      </c>
      <c r="F167" s="136">
        <v>6.0999999999999999E-2</v>
      </c>
      <c r="G167" s="130">
        <v>0</v>
      </c>
      <c r="H167" s="130">
        <v>0</v>
      </c>
      <c r="I167" s="130">
        <v>0</v>
      </c>
      <c r="J167" s="131">
        <v>0</v>
      </c>
      <c r="K167" s="56"/>
    </row>
    <row r="168" spans="1:11" ht="27" customHeight="1" x14ac:dyDescent="0.25">
      <c r="A168" s="123" t="s">
        <v>429</v>
      </c>
      <c r="B168" s="124"/>
      <c r="C168" s="125" t="s">
        <v>681</v>
      </c>
      <c r="D168" s="126">
        <v>-0.55600000000000005</v>
      </c>
      <c r="E168" s="127">
        <v>-0.14899999999999999</v>
      </c>
      <c r="F168" s="128">
        <v>-1.7000000000000001E-2</v>
      </c>
      <c r="G168" s="130">
        <v>0</v>
      </c>
      <c r="H168" s="130">
        <v>0</v>
      </c>
      <c r="I168" s="130">
        <v>0</v>
      </c>
      <c r="J168" s="131">
        <v>0</v>
      </c>
      <c r="K168" s="56"/>
    </row>
    <row r="169" spans="1:11" ht="27" customHeight="1" x14ac:dyDescent="0.25">
      <c r="A169" s="123" t="s">
        <v>430</v>
      </c>
      <c r="B169" s="124"/>
      <c r="C169" s="125">
        <v>8</v>
      </c>
      <c r="D169" s="126">
        <v>-0.56899999999999995</v>
      </c>
      <c r="E169" s="127">
        <v>-0.151</v>
      </c>
      <c r="F169" s="128">
        <v>-1.7000000000000001E-2</v>
      </c>
      <c r="G169" s="130">
        <v>0</v>
      </c>
      <c r="H169" s="130">
        <v>0</v>
      </c>
      <c r="I169" s="130">
        <v>0</v>
      </c>
      <c r="J169" s="131">
        <v>0</v>
      </c>
      <c r="K169" s="56"/>
    </row>
    <row r="170" spans="1:11" ht="27" customHeight="1" x14ac:dyDescent="0.25">
      <c r="A170" s="123" t="s">
        <v>431</v>
      </c>
      <c r="B170" s="124"/>
      <c r="C170" s="125">
        <v>0</v>
      </c>
      <c r="D170" s="126">
        <v>-0.55600000000000005</v>
      </c>
      <c r="E170" s="127">
        <v>-0.14899999999999999</v>
      </c>
      <c r="F170" s="128">
        <v>-1.7000000000000001E-2</v>
      </c>
      <c r="G170" s="130">
        <v>0</v>
      </c>
      <c r="H170" s="130">
        <v>0</v>
      </c>
      <c r="I170" s="130">
        <v>0</v>
      </c>
      <c r="J170" s="133">
        <v>0.01</v>
      </c>
      <c r="K170" s="56"/>
    </row>
    <row r="171" spans="1:11" ht="27" customHeight="1" x14ac:dyDescent="0.25">
      <c r="A171" s="123" t="s">
        <v>432</v>
      </c>
      <c r="B171" s="124"/>
      <c r="C171" s="125">
        <v>0</v>
      </c>
      <c r="D171" s="126">
        <v>-0.56899999999999995</v>
      </c>
      <c r="E171" s="127">
        <v>-0.151</v>
      </c>
      <c r="F171" s="128">
        <v>-1.7000000000000001E-2</v>
      </c>
      <c r="G171" s="130">
        <v>0</v>
      </c>
      <c r="H171" s="130">
        <v>0</v>
      </c>
      <c r="I171" s="130">
        <v>0</v>
      </c>
      <c r="J171" s="133">
        <v>1.2E-2</v>
      </c>
      <c r="K171" s="56"/>
    </row>
    <row r="172" spans="1:11" ht="27" customHeight="1" x14ac:dyDescent="0.25">
      <c r="A172" s="123" t="s">
        <v>433</v>
      </c>
      <c r="B172" s="124"/>
      <c r="C172" s="125">
        <v>0</v>
      </c>
      <c r="D172" s="126">
        <v>-0.68200000000000005</v>
      </c>
      <c r="E172" s="127">
        <v>-0.17</v>
      </c>
      <c r="F172" s="128">
        <v>-1.7000000000000001E-2</v>
      </c>
      <c r="G172" s="129">
        <v>22.63</v>
      </c>
      <c r="H172" s="130">
        <v>0</v>
      </c>
      <c r="I172" s="130">
        <v>0</v>
      </c>
      <c r="J172" s="133">
        <v>1.7999999999999999E-2</v>
      </c>
      <c r="K172" s="56"/>
    </row>
    <row r="173" spans="1:11" ht="27" customHeight="1" x14ac:dyDescent="0.25">
      <c r="A173" s="123" t="s">
        <v>659</v>
      </c>
      <c r="B173" s="124"/>
      <c r="C173" s="125" t="s">
        <v>443</v>
      </c>
      <c r="D173" s="126">
        <v>0.189</v>
      </c>
      <c r="E173" s="127">
        <v>5.0999999999999997E-2</v>
      </c>
      <c r="F173" s="128">
        <v>6.0000000000000001E-3</v>
      </c>
      <c r="G173" s="129">
        <v>0.5</v>
      </c>
      <c r="H173" s="130">
        <v>0</v>
      </c>
      <c r="I173" s="130">
        <v>0</v>
      </c>
      <c r="J173" s="131">
        <v>0</v>
      </c>
      <c r="K173" s="56"/>
    </row>
    <row r="174" spans="1:11" ht="27" customHeight="1" x14ac:dyDescent="0.25">
      <c r="A174" s="123" t="s">
        <v>660</v>
      </c>
      <c r="B174" s="124"/>
      <c r="C174" s="125">
        <v>2</v>
      </c>
      <c r="D174" s="126">
        <v>0.189</v>
      </c>
      <c r="E174" s="127">
        <v>5.0999999999999997E-2</v>
      </c>
      <c r="F174" s="128">
        <v>6.0000000000000001E-3</v>
      </c>
      <c r="G174" s="130">
        <v>0</v>
      </c>
      <c r="H174" s="130">
        <v>0</v>
      </c>
      <c r="I174" s="130">
        <v>0</v>
      </c>
      <c r="J174" s="131">
        <v>0</v>
      </c>
      <c r="K174" s="56"/>
    </row>
    <row r="175" spans="1:11" ht="27" customHeight="1" x14ac:dyDescent="0.25">
      <c r="A175" s="123" t="s">
        <v>661</v>
      </c>
      <c r="B175" s="124"/>
      <c r="C175" s="125" t="s">
        <v>444</v>
      </c>
      <c r="D175" s="126">
        <v>0.22800000000000001</v>
      </c>
      <c r="E175" s="127">
        <v>6.0999999999999999E-2</v>
      </c>
      <c r="F175" s="128">
        <v>7.0000000000000001E-3</v>
      </c>
      <c r="G175" s="129">
        <v>0.34</v>
      </c>
      <c r="H175" s="130">
        <v>0</v>
      </c>
      <c r="I175" s="130">
        <v>0</v>
      </c>
      <c r="J175" s="131">
        <v>0</v>
      </c>
      <c r="K175" s="56"/>
    </row>
    <row r="176" spans="1:11" ht="27" customHeight="1" x14ac:dyDescent="0.25">
      <c r="A176" s="123" t="s">
        <v>662</v>
      </c>
      <c r="B176" s="124"/>
      <c r="C176" s="125" t="s">
        <v>444</v>
      </c>
      <c r="D176" s="126">
        <v>0.22800000000000001</v>
      </c>
      <c r="E176" s="127">
        <v>6.0999999999999999E-2</v>
      </c>
      <c r="F176" s="128">
        <v>7.0000000000000001E-3</v>
      </c>
      <c r="G176" s="129">
        <v>0.5</v>
      </c>
      <c r="H176" s="130">
        <v>0</v>
      </c>
      <c r="I176" s="130">
        <v>0</v>
      </c>
      <c r="J176" s="131">
        <v>0</v>
      </c>
      <c r="K176" s="56"/>
    </row>
    <row r="177" spans="1:11" ht="27" customHeight="1" x14ac:dyDescent="0.25">
      <c r="A177" s="123" t="s">
        <v>663</v>
      </c>
      <c r="B177" s="124"/>
      <c r="C177" s="125" t="s">
        <v>444</v>
      </c>
      <c r="D177" s="126">
        <v>0.22800000000000001</v>
      </c>
      <c r="E177" s="127">
        <v>6.0999999999999999E-2</v>
      </c>
      <c r="F177" s="128">
        <v>7.0000000000000001E-3</v>
      </c>
      <c r="G177" s="129">
        <v>0.74</v>
      </c>
      <c r="H177" s="130">
        <v>0</v>
      </c>
      <c r="I177" s="130">
        <v>0</v>
      </c>
      <c r="J177" s="131">
        <v>0</v>
      </c>
      <c r="K177" s="56"/>
    </row>
    <row r="178" spans="1:11" ht="27" customHeight="1" x14ac:dyDescent="0.25">
      <c r="A178" s="123" t="s">
        <v>664</v>
      </c>
      <c r="B178" s="124"/>
      <c r="C178" s="125" t="s">
        <v>444</v>
      </c>
      <c r="D178" s="126">
        <v>0.22800000000000001</v>
      </c>
      <c r="E178" s="127">
        <v>6.0999999999999999E-2</v>
      </c>
      <c r="F178" s="128">
        <v>7.0000000000000001E-3</v>
      </c>
      <c r="G178" s="129">
        <v>1.17</v>
      </c>
      <c r="H178" s="130">
        <v>0</v>
      </c>
      <c r="I178" s="130">
        <v>0</v>
      </c>
      <c r="J178" s="131">
        <v>0</v>
      </c>
      <c r="K178" s="56"/>
    </row>
    <row r="179" spans="1:11" ht="27" customHeight="1" x14ac:dyDescent="0.25">
      <c r="A179" s="123" t="s">
        <v>665</v>
      </c>
      <c r="B179" s="124"/>
      <c r="C179" s="125" t="s">
        <v>444</v>
      </c>
      <c r="D179" s="126">
        <v>0.22800000000000001</v>
      </c>
      <c r="E179" s="127">
        <v>6.0999999999999999E-2</v>
      </c>
      <c r="F179" s="128">
        <v>7.0000000000000001E-3</v>
      </c>
      <c r="G179" s="129">
        <v>2.65</v>
      </c>
      <c r="H179" s="130">
        <v>0</v>
      </c>
      <c r="I179" s="130">
        <v>0</v>
      </c>
      <c r="J179" s="131">
        <v>0</v>
      </c>
      <c r="K179" s="56"/>
    </row>
    <row r="180" spans="1:11" ht="27" customHeight="1" x14ac:dyDescent="0.25">
      <c r="A180" s="123" t="s">
        <v>434</v>
      </c>
      <c r="B180" s="124"/>
      <c r="C180" s="125">
        <v>4</v>
      </c>
      <c r="D180" s="126">
        <v>0.22800000000000001</v>
      </c>
      <c r="E180" s="127">
        <v>6.0999999999999999E-2</v>
      </c>
      <c r="F180" s="128">
        <v>7.0000000000000001E-3</v>
      </c>
      <c r="G180" s="130">
        <v>0</v>
      </c>
      <c r="H180" s="130">
        <v>0</v>
      </c>
      <c r="I180" s="130">
        <v>0</v>
      </c>
      <c r="J180" s="131">
        <v>0</v>
      </c>
      <c r="K180" s="56"/>
    </row>
    <row r="181" spans="1:11" ht="27" customHeight="1" x14ac:dyDescent="0.25">
      <c r="A181" s="123" t="s">
        <v>546</v>
      </c>
      <c r="B181" s="124"/>
      <c r="C181" s="125">
        <v>0</v>
      </c>
      <c r="D181" s="126">
        <v>0.16300000000000001</v>
      </c>
      <c r="E181" s="127">
        <v>4.2999999999999997E-2</v>
      </c>
      <c r="F181" s="128">
        <v>5.0000000000000001E-3</v>
      </c>
      <c r="G181" s="129">
        <v>0.45</v>
      </c>
      <c r="H181" s="129">
        <v>0.11</v>
      </c>
      <c r="I181" s="132">
        <v>0.11</v>
      </c>
      <c r="J181" s="133">
        <v>3.0000000000000001E-3</v>
      </c>
      <c r="K181" s="56"/>
    </row>
    <row r="182" spans="1:11" ht="27" customHeight="1" x14ac:dyDescent="0.25">
      <c r="A182" s="123" t="s">
        <v>547</v>
      </c>
      <c r="B182" s="124"/>
      <c r="C182" s="125">
        <v>0</v>
      </c>
      <c r="D182" s="126">
        <v>0.16300000000000001</v>
      </c>
      <c r="E182" s="127">
        <v>4.2999999999999997E-2</v>
      </c>
      <c r="F182" s="128">
        <v>5.0000000000000001E-3</v>
      </c>
      <c r="G182" s="129">
        <v>4.32</v>
      </c>
      <c r="H182" s="129">
        <v>0.11</v>
      </c>
      <c r="I182" s="132">
        <v>0.11</v>
      </c>
      <c r="J182" s="133">
        <v>3.0000000000000001E-3</v>
      </c>
      <c r="K182" s="56"/>
    </row>
    <row r="183" spans="1:11" ht="27" customHeight="1" x14ac:dyDescent="0.25">
      <c r="A183" s="123" t="s">
        <v>548</v>
      </c>
      <c r="B183" s="124"/>
      <c r="C183" s="125">
        <v>0</v>
      </c>
      <c r="D183" s="126">
        <v>0.16300000000000001</v>
      </c>
      <c r="E183" s="127">
        <v>4.2999999999999997E-2</v>
      </c>
      <c r="F183" s="128">
        <v>5.0000000000000001E-3</v>
      </c>
      <c r="G183" s="129">
        <v>8.1999999999999993</v>
      </c>
      <c r="H183" s="129">
        <v>0.11</v>
      </c>
      <c r="I183" s="132">
        <v>0.11</v>
      </c>
      <c r="J183" s="133">
        <v>3.0000000000000001E-3</v>
      </c>
      <c r="K183" s="56"/>
    </row>
    <row r="184" spans="1:11" ht="27" customHeight="1" x14ac:dyDescent="0.25">
      <c r="A184" s="123" t="s">
        <v>549</v>
      </c>
      <c r="B184" s="124"/>
      <c r="C184" s="125">
        <v>0</v>
      </c>
      <c r="D184" s="126">
        <v>0.16300000000000001</v>
      </c>
      <c r="E184" s="127">
        <v>4.2999999999999997E-2</v>
      </c>
      <c r="F184" s="128">
        <v>5.0000000000000001E-3</v>
      </c>
      <c r="G184" s="129">
        <v>12.11</v>
      </c>
      <c r="H184" s="129">
        <v>0.11</v>
      </c>
      <c r="I184" s="132">
        <v>0.11</v>
      </c>
      <c r="J184" s="133">
        <v>3.0000000000000001E-3</v>
      </c>
      <c r="K184" s="56"/>
    </row>
    <row r="185" spans="1:11" ht="27" customHeight="1" x14ac:dyDescent="0.25">
      <c r="A185" s="123" t="s">
        <v>550</v>
      </c>
      <c r="B185" s="124"/>
      <c r="C185" s="125">
        <v>0</v>
      </c>
      <c r="D185" s="126">
        <v>0.16300000000000001</v>
      </c>
      <c r="E185" s="127">
        <v>4.2999999999999997E-2</v>
      </c>
      <c r="F185" s="128">
        <v>5.0000000000000001E-3</v>
      </c>
      <c r="G185" s="129">
        <v>24.73</v>
      </c>
      <c r="H185" s="129">
        <v>0.11</v>
      </c>
      <c r="I185" s="132">
        <v>0.11</v>
      </c>
      <c r="J185" s="133">
        <v>3.0000000000000001E-3</v>
      </c>
      <c r="K185" s="56"/>
    </row>
    <row r="186" spans="1:11" ht="27" customHeight="1" x14ac:dyDescent="0.25">
      <c r="A186" s="123" t="s">
        <v>551</v>
      </c>
      <c r="B186" s="124"/>
      <c r="C186" s="125">
        <v>0</v>
      </c>
      <c r="D186" s="126">
        <v>0.17299999999999999</v>
      </c>
      <c r="E186" s="127">
        <v>4.2999999999999997E-2</v>
      </c>
      <c r="F186" s="128">
        <v>4.0000000000000001E-3</v>
      </c>
      <c r="G186" s="129">
        <v>0.75</v>
      </c>
      <c r="H186" s="129">
        <v>0.14000000000000001</v>
      </c>
      <c r="I186" s="132">
        <v>0.14000000000000001</v>
      </c>
      <c r="J186" s="133">
        <v>3.0000000000000001E-3</v>
      </c>
      <c r="K186" s="56"/>
    </row>
    <row r="187" spans="1:11" ht="27" customHeight="1" x14ac:dyDescent="0.25">
      <c r="A187" s="123" t="s">
        <v>552</v>
      </c>
      <c r="B187" s="124"/>
      <c r="C187" s="125">
        <v>0</v>
      </c>
      <c r="D187" s="126">
        <v>0.17299999999999999</v>
      </c>
      <c r="E187" s="127">
        <v>4.2999999999999997E-2</v>
      </c>
      <c r="F187" s="128">
        <v>4.0000000000000001E-3</v>
      </c>
      <c r="G187" s="129">
        <v>7.2</v>
      </c>
      <c r="H187" s="129">
        <v>0.14000000000000001</v>
      </c>
      <c r="I187" s="132">
        <v>0.14000000000000001</v>
      </c>
      <c r="J187" s="133">
        <v>3.0000000000000001E-3</v>
      </c>
      <c r="K187" s="56"/>
    </row>
    <row r="188" spans="1:11" ht="27" customHeight="1" x14ac:dyDescent="0.25">
      <c r="A188" s="123" t="s">
        <v>553</v>
      </c>
      <c r="B188" s="124"/>
      <c r="C188" s="125">
        <v>0</v>
      </c>
      <c r="D188" s="126">
        <v>0.17299999999999999</v>
      </c>
      <c r="E188" s="127">
        <v>4.2999999999999997E-2</v>
      </c>
      <c r="F188" s="128">
        <v>4.0000000000000001E-3</v>
      </c>
      <c r="G188" s="129">
        <v>13.66</v>
      </c>
      <c r="H188" s="129">
        <v>0.14000000000000001</v>
      </c>
      <c r="I188" s="132">
        <v>0.14000000000000001</v>
      </c>
      <c r="J188" s="133">
        <v>3.0000000000000001E-3</v>
      </c>
      <c r="K188" s="56"/>
    </row>
    <row r="189" spans="1:11" ht="27" customHeight="1" x14ac:dyDescent="0.25">
      <c r="A189" s="123" t="s">
        <v>554</v>
      </c>
      <c r="B189" s="124"/>
      <c r="C189" s="125">
        <v>0</v>
      </c>
      <c r="D189" s="126">
        <v>0.17299999999999999</v>
      </c>
      <c r="E189" s="127">
        <v>4.2999999999999997E-2</v>
      </c>
      <c r="F189" s="128">
        <v>4.0000000000000001E-3</v>
      </c>
      <c r="G189" s="129">
        <v>20.190000000000001</v>
      </c>
      <c r="H189" s="129">
        <v>0.14000000000000001</v>
      </c>
      <c r="I189" s="132">
        <v>0.14000000000000001</v>
      </c>
      <c r="J189" s="133">
        <v>3.0000000000000001E-3</v>
      </c>
      <c r="K189" s="56"/>
    </row>
    <row r="190" spans="1:11" ht="27" customHeight="1" x14ac:dyDescent="0.25">
      <c r="A190" s="123" t="s">
        <v>555</v>
      </c>
      <c r="B190" s="124"/>
      <c r="C190" s="125">
        <v>0</v>
      </c>
      <c r="D190" s="126">
        <v>0.17299999999999999</v>
      </c>
      <c r="E190" s="127">
        <v>4.2999999999999997E-2</v>
      </c>
      <c r="F190" s="128">
        <v>4.0000000000000001E-3</v>
      </c>
      <c r="G190" s="129">
        <v>41.24</v>
      </c>
      <c r="H190" s="129">
        <v>0.14000000000000001</v>
      </c>
      <c r="I190" s="132">
        <v>0.14000000000000001</v>
      </c>
      <c r="J190" s="133">
        <v>3.0000000000000001E-3</v>
      </c>
      <c r="K190" s="56"/>
    </row>
    <row r="191" spans="1:11" ht="27" customHeight="1" x14ac:dyDescent="0.25">
      <c r="A191" s="123" t="s">
        <v>556</v>
      </c>
      <c r="B191" s="124"/>
      <c r="C191" s="125">
        <v>0</v>
      </c>
      <c r="D191" s="126">
        <v>0.14499999999999999</v>
      </c>
      <c r="E191" s="127">
        <v>3.4000000000000002E-2</v>
      </c>
      <c r="F191" s="128">
        <v>3.0000000000000001E-3</v>
      </c>
      <c r="G191" s="129">
        <v>24.32</v>
      </c>
      <c r="H191" s="129">
        <v>0.22</v>
      </c>
      <c r="I191" s="132">
        <v>0.22</v>
      </c>
      <c r="J191" s="133">
        <v>2E-3</v>
      </c>
      <c r="K191" s="56"/>
    </row>
    <row r="192" spans="1:11" ht="27" customHeight="1" x14ac:dyDescent="0.25">
      <c r="A192" s="123" t="s">
        <v>557</v>
      </c>
      <c r="B192" s="124"/>
      <c r="C192" s="125">
        <v>0</v>
      </c>
      <c r="D192" s="126">
        <v>0.14499999999999999</v>
      </c>
      <c r="E192" s="127">
        <v>3.4000000000000002E-2</v>
      </c>
      <c r="F192" s="128">
        <v>3.0000000000000001E-3</v>
      </c>
      <c r="G192" s="129">
        <v>72.17</v>
      </c>
      <c r="H192" s="129">
        <v>0.22</v>
      </c>
      <c r="I192" s="132">
        <v>0.22</v>
      </c>
      <c r="J192" s="133">
        <v>2E-3</v>
      </c>
      <c r="K192" s="56"/>
    </row>
    <row r="193" spans="1:11" ht="27" customHeight="1" x14ac:dyDescent="0.25">
      <c r="A193" s="123" t="s">
        <v>558</v>
      </c>
      <c r="B193" s="124"/>
      <c r="C193" s="125">
        <v>0</v>
      </c>
      <c r="D193" s="126">
        <v>0.14499999999999999</v>
      </c>
      <c r="E193" s="127">
        <v>3.4000000000000002E-2</v>
      </c>
      <c r="F193" s="128">
        <v>3.0000000000000001E-3</v>
      </c>
      <c r="G193" s="129">
        <v>167.72</v>
      </c>
      <c r="H193" s="129">
        <v>0.22</v>
      </c>
      <c r="I193" s="132">
        <v>0.22</v>
      </c>
      <c r="J193" s="133">
        <v>2E-3</v>
      </c>
      <c r="K193" s="56"/>
    </row>
    <row r="194" spans="1:11" ht="27" customHeight="1" x14ac:dyDescent="0.25">
      <c r="A194" s="123" t="s">
        <v>559</v>
      </c>
      <c r="B194" s="124"/>
      <c r="C194" s="125">
        <v>0</v>
      </c>
      <c r="D194" s="126">
        <v>0.14499999999999999</v>
      </c>
      <c r="E194" s="127">
        <v>3.4000000000000002E-2</v>
      </c>
      <c r="F194" s="128">
        <v>3.0000000000000001E-3</v>
      </c>
      <c r="G194" s="129">
        <v>317.56</v>
      </c>
      <c r="H194" s="129">
        <v>0.22</v>
      </c>
      <c r="I194" s="132">
        <v>0.22</v>
      </c>
      <c r="J194" s="133">
        <v>2E-3</v>
      </c>
      <c r="K194" s="56"/>
    </row>
    <row r="195" spans="1:11" ht="27" customHeight="1" x14ac:dyDescent="0.25">
      <c r="A195" s="123" t="s">
        <v>560</v>
      </c>
      <c r="B195" s="124"/>
      <c r="C195" s="125">
        <v>0</v>
      </c>
      <c r="D195" s="126">
        <v>0.14499999999999999</v>
      </c>
      <c r="E195" s="127">
        <v>3.4000000000000002E-2</v>
      </c>
      <c r="F195" s="128">
        <v>3.0000000000000001E-3</v>
      </c>
      <c r="G195" s="129">
        <v>739.36</v>
      </c>
      <c r="H195" s="129">
        <v>0.22</v>
      </c>
      <c r="I195" s="132">
        <v>0.22</v>
      </c>
      <c r="J195" s="133">
        <v>2E-3</v>
      </c>
      <c r="K195" s="56"/>
    </row>
    <row r="196" spans="1:11" ht="27" customHeight="1" x14ac:dyDescent="0.25">
      <c r="A196" s="123" t="s">
        <v>435</v>
      </c>
      <c r="B196" s="124"/>
      <c r="C196" s="125" t="s">
        <v>445</v>
      </c>
      <c r="D196" s="134">
        <v>0.57199999999999995</v>
      </c>
      <c r="E196" s="135">
        <v>6.7000000000000004E-2</v>
      </c>
      <c r="F196" s="136">
        <v>2.5000000000000001E-2</v>
      </c>
      <c r="G196" s="130">
        <v>0</v>
      </c>
      <c r="H196" s="130">
        <v>0</v>
      </c>
      <c r="I196" s="130">
        <v>0</v>
      </c>
      <c r="J196" s="131">
        <v>0</v>
      </c>
      <c r="K196" s="56"/>
    </row>
    <row r="197" spans="1:11" ht="27" customHeight="1" x14ac:dyDescent="0.25">
      <c r="A197" s="123" t="s">
        <v>436</v>
      </c>
      <c r="B197" s="124"/>
      <c r="C197" s="125" t="s">
        <v>681</v>
      </c>
      <c r="D197" s="126">
        <v>-0.22800000000000001</v>
      </c>
      <c r="E197" s="127">
        <v>-6.0999999999999999E-2</v>
      </c>
      <c r="F197" s="128">
        <v>-7.0000000000000001E-3</v>
      </c>
      <c r="G197" s="130">
        <v>0</v>
      </c>
      <c r="H197" s="130">
        <v>0</v>
      </c>
      <c r="I197" s="130">
        <v>0</v>
      </c>
      <c r="J197" s="131">
        <v>0</v>
      </c>
      <c r="K197" s="56"/>
    </row>
    <row r="198" spans="1:11" ht="27" customHeight="1" x14ac:dyDescent="0.25">
      <c r="A198" s="123" t="s">
        <v>437</v>
      </c>
      <c r="B198" s="124"/>
      <c r="C198" s="125">
        <v>8</v>
      </c>
      <c r="D198" s="126">
        <v>-0.23300000000000001</v>
      </c>
      <c r="E198" s="127">
        <v>-6.2E-2</v>
      </c>
      <c r="F198" s="128">
        <v>-7.0000000000000001E-3</v>
      </c>
      <c r="G198" s="130">
        <v>0</v>
      </c>
      <c r="H198" s="130">
        <v>0</v>
      </c>
      <c r="I198" s="130">
        <v>0</v>
      </c>
      <c r="J198" s="131">
        <v>0</v>
      </c>
      <c r="K198" s="56"/>
    </row>
    <row r="199" spans="1:11" ht="27" customHeight="1" x14ac:dyDescent="0.25">
      <c r="A199" s="123" t="s">
        <v>438</v>
      </c>
      <c r="B199" s="124"/>
      <c r="C199" s="125">
        <v>0</v>
      </c>
      <c r="D199" s="126">
        <v>-0.22800000000000001</v>
      </c>
      <c r="E199" s="127">
        <v>-6.0999999999999999E-2</v>
      </c>
      <c r="F199" s="128">
        <v>-7.0000000000000001E-3</v>
      </c>
      <c r="G199" s="130">
        <v>0</v>
      </c>
      <c r="H199" s="130">
        <v>0</v>
      </c>
      <c r="I199" s="130">
        <v>0</v>
      </c>
      <c r="J199" s="133">
        <v>4.0000000000000001E-3</v>
      </c>
      <c r="K199" s="56"/>
    </row>
    <row r="200" spans="1:11" ht="27" customHeight="1" x14ac:dyDescent="0.25">
      <c r="A200" s="123" t="s">
        <v>439</v>
      </c>
      <c r="B200" s="124"/>
      <c r="C200" s="125">
        <v>0</v>
      </c>
      <c r="D200" s="126">
        <v>-0.23300000000000001</v>
      </c>
      <c r="E200" s="127">
        <v>-6.2E-2</v>
      </c>
      <c r="F200" s="128">
        <v>-7.0000000000000001E-3</v>
      </c>
      <c r="G200" s="130">
        <v>0</v>
      </c>
      <c r="H200" s="130">
        <v>0</v>
      </c>
      <c r="I200" s="130">
        <v>0</v>
      </c>
      <c r="J200" s="133">
        <v>5.0000000000000001E-3</v>
      </c>
      <c r="K200" s="56"/>
    </row>
    <row r="201" spans="1:11" ht="27" customHeight="1" x14ac:dyDescent="0.25">
      <c r="A201" s="123" t="s">
        <v>440</v>
      </c>
      <c r="B201" s="124"/>
      <c r="C201" s="125">
        <v>0</v>
      </c>
      <c r="D201" s="126">
        <v>-0.28000000000000003</v>
      </c>
      <c r="E201" s="127">
        <v>-6.9000000000000006E-2</v>
      </c>
      <c r="F201" s="128">
        <v>-7.0000000000000001E-3</v>
      </c>
      <c r="G201" s="129">
        <v>9.2799999999999994</v>
      </c>
      <c r="H201" s="130">
        <v>0</v>
      </c>
      <c r="I201" s="130">
        <v>0</v>
      </c>
      <c r="J201" s="133">
        <v>7.0000000000000001E-3</v>
      </c>
      <c r="K201" s="56"/>
    </row>
    <row r="209" s="56" customFormat="1" ht="27.75" customHeight="1" x14ac:dyDescent="0.25"/>
    <row r="210" s="56" customFormat="1" ht="27.75" customHeight="1" x14ac:dyDescent="0.25"/>
    <row r="211" s="56" customFormat="1" ht="27.75" customHeight="1" x14ac:dyDescent="0.25"/>
    <row r="212" s="56" customFormat="1" ht="27.75" customHeight="1" x14ac:dyDescent="0.25"/>
    <row r="213" s="56" customFormat="1" ht="27.75" customHeight="1" x14ac:dyDescent="0.25"/>
    <row r="214" s="56" customFormat="1" ht="27.75" customHeight="1" x14ac:dyDescent="0.25"/>
    <row r="215" s="56" customFormat="1" ht="27.75" customHeight="1" x14ac:dyDescent="0.25"/>
    <row r="216" s="56" customFormat="1" ht="27.75" customHeight="1" x14ac:dyDescent="0.25"/>
    <row r="217" s="56" customFormat="1" ht="27.75" customHeight="1" x14ac:dyDescent="0.25"/>
    <row r="218" s="56" customFormat="1" ht="27.75" customHeight="1" x14ac:dyDescent="0.25"/>
    <row r="219" s="56" customFormat="1" ht="27.75" customHeight="1" x14ac:dyDescent="0.25"/>
    <row r="220" s="56" customFormat="1" ht="27.75" customHeight="1" x14ac:dyDescent="0.25"/>
    <row r="221" s="56" customFormat="1" ht="27.75" customHeight="1" x14ac:dyDescent="0.25"/>
    <row r="222" s="56" customFormat="1" ht="27.75" customHeight="1" x14ac:dyDescent="0.25"/>
    <row r="223" s="56" customFormat="1" ht="27.75" customHeight="1" x14ac:dyDescent="0.25"/>
    <row r="224" s="56" customFormat="1" ht="27.75" customHeight="1" x14ac:dyDescent="0.25"/>
  </sheetData>
  <customSheetViews>
    <customSheetView guid="{5032A364-B81A-48DA-88DA-AB3B86B47EE9}" scale="70" fitToPage="1">
      <selection activeCell="D11" sqref="D11"/>
      <pageMargins left="0.39370078740157483" right="0.35433070866141736" top="0.9055118110236221" bottom="0.74803149606299213" header="0.51181102362204722" footer="0.51181102362204722"/>
      <pageSetup paperSize="9" scale="44" fitToHeight="0" orientation="portrait" r:id="rId1"/>
      <headerFooter differentFirst="1" scaleWithDoc="0">
        <oddFooter>&amp;C&amp;P of &amp;N</oddFooter>
        <firstHeader>&amp;L
Annex 4 - Charges applied to LDNOs with HV/LV end users</firstHeader>
        <firstFooter>&amp;C&amp;P of &amp;N</firstFooter>
      </headerFooter>
    </customSheetView>
  </customSheetViews>
  <mergeCells count="10">
    <mergeCell ref="A2:J2"/>
    <mergeCell ref="F4:J4"/>
    <mergeCell ref="F5:G5"/>
    <mergeCell ref="F9:G9"/>
    <mergeCell ref="H9:J9"/>
    <mergeCell ref="B8:D8"/>
    <mergeCell ref="A4:D4"/>
    <mergeCell ref="F6:G6"/>
    <mergeCell ref="F7:G7"/>
    <mergeCell ref="F8:G8"/>
  </mergeCells>
  <phoneticPr fontId="4" type="noConversion"/>
  <hyperlinks>
    <hyperlink ref="A1" location="Overview!A1" display="Back to Overview" xr:uid="{00000000-0004-0000-0600-000000000000}"/>
  </hyperlinks>
  <pageMargins left="0.39370078740157483" right="0.39370078740157483" top="0.9055118110236221" bottom="0.74803149606299213" header="0.51181102362204722" footer="0.51181102362204722"/>
  <pageSetup paperSize="9" scale="43" fitToHeight="0" orientation="portrait" r:id="rId2"/>
  <headerFooter differentFirst="1" scaleWithDoc="0">
    <oddHeader>&amp;L&amp;"Trebuchet MS,Bold"
Annex 4&amp;"Trebuchet MS,Regular" - Charges applied to LDNOs with HV/LV end users</oddHeader>
    <firstHeader>&amp;L&amp;"Trebuchet MS,Bold"
Annex 4&amp;"Trebuchet MS,Regular" - Charges applied to LDNOs with HV/LV end users</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pageSetUpPr fitToPage="1"/>
  </sheetPr>
  <dimension ref="A1:F41"/>
  <sheetViews>
    <sheetView zoomScaleNormal="100" zoomScaleSheetLayoutView="100" workbookViewId="0">
      <selection activeCell="B7" sqref="B7"/>
    </sheetView>
  </sheetViews>
  <sheetFormatPr defaultColWidth="9.1796875" defaultRowHeight="13.5" x14ac:dyDescent="0.35"/>
  <cols>
    <col min="1" max="6" width="24" style="148" customWidth="1"/>
    <col min="7" max="16384" width="9.1796875" style="148"/>
  </cols>
  <sheetData>
    <row r="1" spans="1:6" ht="27.75" customHeight="1" x14ac:dyDescent="0.35">
      <c r="A1" s="156" t="s">
        <v>18</v>
      </c>
    </row>
    <row r="2" spans="1:6" ht="44.25" customHeight="1" x14ac:dyDescent="0.35">
      <c r="A2" s="251" t="s">
        <v>362</v>
      </c>
      <c r="B2" s="251"/>
      <c r="C2" s="251"/>
      <c r="D2" s="251"/>
      <c r="E2" s="251"/>
    </row>
    <row r="3" spans="1:6" ht="47.25" customHeight="1" x14ac:dyDescent="0.35">
      <c r="A3" s="213" t="str">
        <f>Overview!B4&amp; " - Illustrative LLFs for year beginning "&amp;Overview!D4</f>
        <v>VEPN _M - Illustrative LLFs for year beginning 1 April 2026</v>
      </c>
      <c r="B3" s="213"/>
      <c r="C3" s="213"/>
      <c r="D3" s="213"/>
      <c r="E3" s="213"/>
    </row>
    <row r="4" spans="1:6" ht="22" customHeight="1" x14ac:dyDescent="0.35">
      <c r="A4" s="157" t="s">
        <v>12</v>
      </c>
      <c r="B4" s="158" t="s">
        <v>4</v>
      </c>
      <c r="C4" s="158" t="s">
        <v>5</v>
      </c>
      <c r="D4" s="158" t="s">
        <v>6</v>
      </c>
      <c r="E4" s="158" t="s">
        <v>7</v>
      </c>
    </row>
    <row r="5" spans="1:6" ht="30" customHeight="1" x14ac:dyDescent="0.35">
      <c r="A5" s="159"/>
      <c r="B5" s="160"/>
      <c r="C5" s="160"/>
      <c r="D5" s="160"/>
      <c r="E5" s="160"/>
    </row>
    <row r="6" spans="1:6" ht="30" customHeight="1" x14ac:dyDescent="0.35">
      <c r="A6" s="159"/>
      <c r="B6" s="160"/>
      <c r="C6" s="160"/>
      <c r="D6" s="160"/>
      <c r="E6" s="160"/>
    </row>
    <row r="7" spans="1:6" ht="30" customHeight="1" x14ac:dyDescent="0.35">
      <c r="A7" s="159"/>
      <c r="B7" s="160"/>
      <c r="C7" s="160"/>
      <c r="D7" s="160"/>
      <c r="E7" s="160"/>
    </row>
    <row r="8" spans="1:6" ht="30" customHeight="1" x14ac:dyDescent="0.35">
      <c r="A8" s="159"/>
      <c r="B8" s="160"/>
      <c r="C8" s="160"/>
      <c r="D8" s="160"/>
      <c r="E8" s="160"/>
    </row>
    <row r="9" spans="1:6" ht="30" customHeight="1" x14ac:dyDescent="0.35">
      <c r="A9" s="159"/>
      <c r="B9" s="160"/>
      <c r="C9" s="160"/>
      <c r="D9" s="160"/>
      <c r="E9" s="160"/>
    </row>
    <row r="10" spans="1:6" ht="22" customHeight="1" x14ac:dyDescent="0.35">
      <c r="A10" s="161" t="s">
        <v>13</v>
      </c>
      <c r="B10" s="252"/>
      <c r="C10" s="253"/>
      <c r="D10" s="253"/>
      <c r="E10" s="254"/>
    </row>
    <row r="11" spans="1:6" x14ac:dyDescent="0.35">
      <c r="A11" s="162"/>
      <c r="B11" s="163"/>
      <c r="C11" s="163"/>
      <c r="D11" s="163"/>
      <c r="E11" s="163"/>
    </row>
    <row r="12" spans="1:6" ht="11.25" customHeight="1" x14ac:dyDescent="0.35">
      <c r="B12" s="163"/>
      <c r="C12" s="163"/>
      <c r="D12" s="163"/>
      <c r="E12" s="163"/>
    </row>
    <row r="13" spans="1:6" ht="22" customHeight="1" x14ac:dyDescent="0.35">
      <c r="A13" s="248" t="s">
        <v>266</v>
      </c>
      <c r="B13" s="249"/>
      <c r="C13" s="249"/>
      <c r="D13" s="249"/>
      <c r="E13" s="249"/>
      <c r="F13" s="250"/>
    </row>
    <row r="14" spans="1:6" ht="22" customHeight="1" x14ac:dyDescent="0.35">
      <c r="A14" s="248" t="s">
        <v>3</v>
      </c>
      <c r="B14" s="249"/>
      <c r="C14" s="249"/>
      <c r="D14" s="249"/>
      <c r="E14" s="249"/>
      <c r="F14" s="250"/>
    </row>
    <row r="15" spans="1:6" ht="22" customHeight="1" x14ac:dyDescent="0.35">
      <c r="A15" s="158" t="s">
        <v>267</v>
      </c>
      <c r="B15" s="158" t="s">
        <v>4</v>
      </c>
      <c r="C15" s="158" t="s">
        <v>5</v>
      </c>
      <c r="D15" s="158" t="s">
        <v>6</v>
      </c>
      <c r="E15" s="158" t="s">
        <v>7</v>
      </c>
      <c r="F15" s="158" t="s">
        <v>8</v>
      </c>
    </row>
    <row r="16" spans="1:6" ht="19.899999999999999" customHeight="1" x14ac:dyDescent="0.35">
      <c r="A16" s="164"/>
      <c r="B16" s="165"/>
      <c r="C16" s="165"/>
      <c r="D16" s="165"/>
      <c r="E16" s="165"/>
      <c r="F16" s="166"/>
    </row>
    <row r="17" spans="1:6" ht="19.899999999999999" customHeight="1" x14ac:dyDescent="0.35">
      <c r="A17" s="164"/>
      <c r="B17" s="165"/>
      <c r="C17" s="165"/>
      <c r="D17" s="165"/>
      <c r="E17" s="165"/>
      <c r="F17" s="166"/>
    </row>
    <row r="18" spans="1:6" ht="19.899999999999999" customHeight="1" x14ac:dyDescent="0.35">
      <c r="A18" s="164"/>
      <c r="B18" s="165"/>
      <c r="C18" s="165"/>
      <c r="D18" s="165"/>
      <c r="E18" s="165"/>
      <c r="F18" s="166"/>
    </row>
    <row r="19" spans="1:6" ht="19.899999999999999" customHeight="1" x14ac:dyDescent="0.35">
      <c r="A19" s="164"/>
      <c r="B19" s="165"/>
      <c r="C19" s="165"/>
      <c r="D19" s="165"/>
      <c r="E19" s="165"/>
      <c r="F19" s="166"/>
    </row>
    <row r="20" spans="1:6" ht="19.899999999999999" customHeight="1" x14ac:dyDescent="0.35">
      <c r="A20" s="164"/>
      <c r="B20" s="165"/>
      <c r="C20" s="165"/>
      <c r="D20" s="165"/>
      <c r="E20" s="165"/>
      <c r="F20" s="166"/>
    </row>
    <row r="21" spans="1:6" ht="19.899999999999999" customHeight="1" x14ac:dyDescent="0.35">
      <c r="A21" s="164"/>
      <c r="B21" s="165"/>
      <c r="C21" s="165"/>
      <c r="D21" s="165"/>
      <c r="E21" s="165"/>
      <c r="F21" s="166"/>
    </row>
    <row r="22" spans="1:6" ht="22.5" customHeight="1" x14ac:dyDescent="0.35">
      <c r="A22" s="167"/>
      <c r="B22" s="167"/>
      <c r="C22" s="167"/>
      <c r="D22" s="167"/>
      <c r="E22" s="167"/>
      <c r="F22" s="167"/>
    </row>
    <row r="23" spans="1:6" ht="22" customHeight="1" x14ac:dyDescent="0.35">
      <c r="A23" s="248" t="s">
        <v>684</v>
      </c>
      <c r="B23" s="249"/>
      <c r="C23" s="249"/>
      <c r="D23" s="249"/>
      <c r="E23" s="249"/>
      <c r="F23" s="250"/>
    </row>
    <row r="24" spans="1:6" ht="22" customHeight="1" x14ac:dyDescent="0.35">
      <c r="A24" s="248" t="s">
        <v>10</v>
      </c>
      <c r="B24" s="249"/>
      <c r="C24" s="249"/>
      <c r="D24" s="249"/>
      <c r="E24" s="249"/>
      <c r="F24" s="250"/>
    </row>
    <row r="25" spans="1:6" ht="22" customHeight="1" x14ac:dyDescent="0.35">
      <c r="A25" s="158" t="s">
        <v>9</v>
      </c>
      <c r="B25" s="158" t="s">
        <v>4</v>
      </c>
      <c r="C25" s="158" t="s">
        <v>5</v>
      </c>
      <c r="D25" s="158" t="s">
        <v>6</v>
      </c>
      <c r="E25" s="158" t="s">
        <v>7</v>
      </c>
      <c r="F25" s="158" t="s">
        <v>8</v>
      </c>
    </row>
    <row r="26" spans="1:6" ht="19.899999999999999" customHeight="1" x14ac:dyDescent="0.35">
      <c r="A26" s="164"/>
      <c r="B26" s="165"/>
      <c r="C26" s="165"/>
      <c r="D26" s="165"/>
      <c r="E26" s="165"/>
      <c r="F26" s="168"/>
    </row>
    <row r="27" spans="1:6" ht="19.899999999999999" customHeight="1" x14ac:dyDescent="0.35">
      <c r="A27" s="164"/>
      <c r="B27" s="165"/>
      <c r="C27" s="165"/>
      <c r="D27" s="165"/>
      <c r="E27" s="165"/>
      <c r="F27" s="168"/>
    </row>
    <row r="28" spans="1:6" ht="19.899999999999999" customHeight="1" x14ac:dyDescent="0.35">
      <c r="A28" s="164"/>
      <c r="B28" s="165"/>
      <c r="C28" s="165"/>
      <c r="D28" s="165"/>
      <c r="E28" s="165"/>
      <c r="F28" s="168"/>
    </row>
    <row r="29" spans="1:6" ht="19.899999999999999" customHeight="1" x14ac:dyDescent="0.35">
      <c r="A29" s="164"/>
      <c r="B29" s="165"/>
      <c r="C29" s="165"/>
      <c r="D29" s="165"/>
      <c r="E29" s="165"/>
      <c r="F29" s="168"/>
    </row>
    <row r="30" spans="1:6" ht="19.899999999999999" customHeight="1" x14ac:dyDescent="0.35">
      <c r="A30" s="164"/>
      <c r="B30" s="165"/>
      <c r="C30" s="165"/>
      <c r="D30" s="165"/>
      <c r="E30" s="165"/>
      <c r="F30" s="168"/>
    </row>
    <row r="31" spans="1:6" ht="19.899999999999999" customHeight="1" x14ac:dyDescent="0.35">
      <c r="A31" s="164"/>
      <c r="B31" s="165"/>
      <c r="C31" s="165"/>
      <c r="D31" s="165"/>
      <c r="E31" s="165"/>
      <c r="F31" s="168"/>
    </row>
    <row r="32" spans="1:6" x14ac:dyDescent="0.35">
      <c r="A32" s="167"/>
      <c r="B32" s="167"/>
      <c r="C32" s="167"/>
      <c r="D32" s="167"/>
      <c r="E32" s="167"/>
      <c r="F32" s="167"/>
    </row>
    <row r="33" spans="1:6" ht="22" customHeight="1" x14ac:dyDescent="0.35">
      <c r="A33" s="248" t="s">
        <v>684</v>
      </c>
      <c r="B33" s="249"/>
      <c r="C33" s="249"/>
      <c r="D33" s="249"/>
      <c r="E33" s="249"/>
      <c r="F33" s="250"/>
    </row>
    <row r="34" spans="1:6" ht="22" customHeight="1" x14ac:dyDescent="0.35">
      <c r="A34" s="248" t="s">
        <v>11</v>
      </c>
      <c r="B34" s="249"/>
      <c r="C34" s="249"/>
      <c r="D34" s="249"/>
      <c r="E34" s="249"/>
      <c r="F34" s="250"/>
    </row>
    <row r="35" spans="1:6" ht="22" customHeight="1" x14ac:dyDescent="0.35">
      <c r="A35" s="158" t="s">
        <v>9</v>
      </c>
      <c r="B35" s="158" t="s">
        <v>4</v>
      </c>
      <c r="C35" s="158" t="s">
        <v>5</v>
      </c>
      <c r="D35" s="158" t="s">
        <v>6</v>
      </c>
      <c r="E35" s="158" t="s">
        <v>7</v>
      </c>
      <c r="F35" s="158" t="s">
        <v>8</v>
      </c>
    </row>
    <row r="36" spans="1:6" ht="19.899999999999999" customHeight="1" x14ac:dyDescent="0.35">
      <c r="A36" s="164"/>
      <c r="B36" s="165"/>
      <c r="C36" s="165"/>
      <c r="D36" s="165"/>
      <c r="E36" s="165"/>
      <c r="F36" s="168"/>
    </row>
    <row r="37" spans="1:6" ht="19.899999999999999" customHeight="1" x14ac:dyDescent="0.35">
      <c r="A37" s="164"/>
      <c r="B37" s="165"/>
      <c r="C37" s="165"/>
      <c r="D37" s="165"/>
      <c r="E37" s="165"/>
      <c r="F37" s="168"/>
    </row>
    <row r="38" spans="1:6" ht="19.899999999999999" customHeight="1" x14ac:dyDescent="0.35">
      <c r="A38" s="164"/>
      <c r="B38" s="165"/>
      <c r="C38" s="165"/>
      <c r="D38" s="165"/>
      <c r="E38" s="165"/>
      <c r="F38" s="168"/>
    </row>
    <row r="39" spans="1:6" ht="19.899999999999999" customHeight="1" x14ac:dyDescent="0.35">
      <c r="A39" s="164"/>
      <c r="B39" s="165"/>
      <c r="C39" s="165"/>
      <c r="D39" s="165"/>
      <c r="E39" s="165"/>
      <c r="F39" s="168"/>
    </row>
    <row r="40" spans="1:6" ht="19.899999999999999" customHeight="1" x14ac:dyDescent="0.35">
      <c r="A40" s="164"/>
      <c r="B40" s="165"/>
      <c r="C40" s="165"/>
      <c r="D40" s="165"/>
      <c r="E40" s="165"/>
      <c r="F40" s="168"/>
    </row>
    <row r="41" spans="1:6" ht="19.899999999999999" customHeight="1" x14ac:dyDescent="0.35">
      <c r="A41" s="164"/>
      <c r="B41" s="165"/>
      <c r="C41" s="165"/>
      <c r="D41" s="165"/>
      <c r="E41" s="165"/>
      <c r="F41" s="168"/>
    </row>
  </sheetData>
  <mergeCells count="9">
    <mergeCell ref="A24:F24"/>
    <mergeCell ref="A33:F33"/>
    <mergeCell ref="A34:F34"/>
    <mergeCell ref="A2:E2"/>
    <mergeCell ref="A3:E3"/>
    <mergeCell ref="B10:E10"/>
    <mergeCell ref="A13:F13"/>
    <mergeCell ref="A14:F14"/>
    <mergeCell ref="A23:F23"/>
  </mergeCells>
  <hyperlinks>
    <hyperlink ref="A1" location="Overview!A1" display="Back to Overview" xr:uid="{00000000-0004-0000-0700-000000000000}"/>
  </hyperlinks>
  <pageMargins left="0.39370078740157483" right="0.39370078740157483" top="0.9055118110236221" bottom="0.74803149606299213" header="0.51181102362204722" footer="0.51181102362204722"/>
  <pageSetup paperSize="9" scale="67" fitToHeight="0" orientation="portrait" r:id="rId1"/>
  <headerFooter differentFirst="1" scaleWithDoc="0">
    <oddHeader>&amp;L&amp;"Trebuchet MS,Regular"
&amp;"Trebuchet MS,Bold"Annex 5 &amp;"Trebuchet MS,Regular"– Schedule of Line Loss Factors</oddHeader>
    <firstHeader>&amp;L&amp;"Trebuchet MS,Regular"
&amp;"Trebuchet MS,Bold"Annex 5&amp;"Trebuchet MS,Regular" – Schedule of Line Loss Factors</first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pageSetUpPr fitToPage="1"/>
  </sheetPr>
  <dimension ref="A1:R28"/>
  <sheetViews>
    <sheetView zoomScaleNormal="100" zoomScaleSheetLayoutView="100" workbookViewId="0">
      <selection activeCell="C34" sqref="C34"/>
    </sheetView>
  </sheetViews>
  <sheetFormatPr defaultColWidth="9.1796875" defaultRowHeight="27.75" customHeight="1" x14ac:dyDescent="0.35"/>
  <cols>
    <col min="1" max="4" width="15.7265625" style="68" customWidth="1"/>
    <col min="5" max="6" width="15.7265625" style="88" customWidth="1"/>
    <col min="7" max="7" width="15.7265625" style="68" customWidth="1"/>
    <col min="8" max="10" width="15.7265625" style="88" customWidth="1"/>
    <col min="11" max="11" width="15.7265625" style="89" customWidth="1"/>
    <col min="12" max="13" width="15.7265625" style="90" customWidth="1"/>
    <col min="14" max="18" width="15.7265625" style="68" customWidth="1"/>
    <col min="19" max="19" width="15.54296875" style="68" customWidth="1"/>
    <col min="20" max="16384" width="9.1796875" style="68"/>
  </cols>
  <sheetData>
    <row r="1" spans="1:16" ht="36" customHeight="1" x14ac:dyDescent="0.25">
      <c r="A1" s="67" t="s">
        <v>18</v>
      </c>
      <c r="B1" s="67"/>
      <c r="C1" s="255" t="s">
        <v>364</v>
      </c>
      <c r="D1" s="255"/>
      <c r="E1" s="255"/>
      <c r="F1" s="255"/>
      <c r="G1" s="255"/>
      <c r="H1" s="255"/>
      <c r="I1" s="255"/>
      <c r="J1" s="255"/>
      <c r="K1" s="255"/>
      <c r="L1" s="255"/>
      <c r="M1" s="255"/>
      <c r="N1" s="255"/>
      <c r="O1" s="255"/>
      <c r="P1" s="255"/>
    </row>
    <row r="2" spans="1:16" ht="27.75" customHeight="1" x14ac:dyDescent="0.25">
      <c r="A2" s="223" t="s">
        <v>363</v>
      </c>
      <c r="B2" s="224"/>
      <c r="C2" s="224"/>
      <c r="D2" s="224"/>
      <c r="E2" s="224"/>
      <c r="F2" s="224"/>
      <c r="G2" s="224"/>
      <c r="H2" s="224"/>
      <c r="I2" s="224"/>
      <c r="J2" s="224"/>
      <c r="K2" s="224"/>
      <c r="L2" s="224"/>
      <c r="M2" s="224"/>
      <c r="N2" s="224"/>
      <c r="O2" s="224"/>
      <c r="P2" s="225"/>
    </row>
    <row r="3" spans="1:16" ht="17.25" customHeight="1" x14ac:dyDescent="0.35">
      <c r="A3" s="67"/>
      <c r="B3" s="67"/>
      <c r="C3" s="67"/>
      <c r="D3" s="67"/>
    </row>
    <row r="4" spans="1:16" s="69" customFormat="1" ht="25.5" customHeight="1" x14ac:dyDescent="0.25">
      <c r="A4" s="223" t="str">
        <f>Overview!B4&amp; " - Effective from "&amp;Overview!D4&amp;" - "&amp;Overview!E4&amp;" new Designated EHV charges"</f>
        <v>VEPN _M - Effective from 1 April 2026 - Final new Designated EHV charges</v>
      </c>
      <c r="B4" s="224"/>
      <c r="C4" s="224"/>
      <c r="D4" s="224"/>
      <c r="E4" s="224"/>
      <c r="F4" s="224"/>
      <c r="G4" s="224"/>
      <c r="H4" s="224"/>
      <c r="I4" s="224"/>
      <c r="J4" s="224"/>
      <c r="K4" s="224"/>
      <c r="L4" s="224"/>
      <c r="M4" s="224"/>
      <c r="N4" s="224"/>
      <c r="O4" s="224"/>
      <c r="P4" s="225"/>
    </row>
    <row r="5" spans="1:16" ht="69.75" customHeight="1" x14ac:dyDescent="0.25">
      <c r="A5" s="72" t="s">
        <v>367</v>
      </c>
      <c r="B5" s="72" t="s">
        <v>269</v>
      </c>
      <c r="C5" s="72" t="s">
        <v>260</v>
      </c>
      <c r="D5" s="72" t="s">
        <v>261</v>
      </c>
      <c r="E5" s="72" t="s">
        <v>270</v>
      </c>
      <c r="F5" s="72" t="s">
        <v>260</v>
      </c>
      <c r="G5" s="72" t="s">
        <v>262</v>
      </c>
      <c r="H5" s="74" t="s">
        <v>29</v>
      </c>
      <c r="I5" s="74" t="str">
        <f>'Annex 2 Designated EHV charges'!I9</f>
        <v>Import
Super Red
unit charge
(p/kWh)</v>
      </c>
      <c r="J5" s="74" t="str">
        <f>'Annex 2 Designated EHV charges'!J9</f>
        <v>Import
fixed charge
(p/day)</v>
      </c>
      <c r="K5" s="74" t="str">
        <f>'Annex 2 Designated EHV charges'!K9</f>
        <v>Import
capacity charge
(p/kVA/day)</v>
      </c>
      <c r="L5" s="74" t="str">
        <f>'Annex 2 Designated EHV charges'!L9</f>
        <v>Import
exceeded capacity charge
(p/kVA/day)</v>
      </c>
      <c r="M5" s="74" t="str">
        <f>'Annex 2 Designated EHV charges'!M9</f>
        <v>Export
Super Red
unit charge
(p/kWh)</v>
      </c>
      <c r="N5" s="74" t="str">
        <f>'Annex 2 Designated EHV charges'!N9</f>
        <v>Export
fixed charge
(p/day)</v>
      </c>
      <c r="O5" s="74" t="str">
        <f>'Annex 2 Designated EHV charges'!O9</f>
        <v>Export
capacity charge
(p/kVA/day)</v>
      </c>
      <c r="P5" s="74" t="str">
        <f>'Annex 2 Designated EHV charges'!P9</f>
        <v>Export
exceeded capacity charge
(p/kVA/day)</v>
      </c>
    </row>
    <row r="6" spans="1:16" ht="22.5" customHeight="1" x14ac:dyDescent="0.25">
      <c r="A6" s="169"/>
      <c r="B6" s="169"/>
      <c r="C6" s="169"/>
      <c r="D6" s="169"/>
      <c r="E6" s="170"/>
      <c r="F6" s="170"/>
      <c r="G6" s="170"/>
      <c r="H6" s="170"/>
      <c r="I6" s="171"/>
      <c r="J6" s="172"/>
      <c r="K6" s="172"/>
      <c r="L6" s="172"/>
      <c r="M6" s="173"/>
      <c r="N6" s="174"/>
      <c r="O6" s="174"/>
      <c r="P6" s="174"/>
    </row>
    <row r="7" spans="1:16" ht="22.5" customHeight="1" x14ac:dyDescent="0.25">
      <c r="A7" s="169"/>
      <c r="B7" s="169"/>
      <c r="C7" s="169"/>
      <c r="D7" s="169"/>
      <c r="E7" s="170"/>
      <c r="F7" s="170"/>
      <c r="G7" s="170"/>
      <c r="H7" s="170"/>
      <c r="I7" s="171"/>
      <c r="J7" s="172"/>
      <c r="K7" s="172"/>
      <c r="L7" s="172"/>
      <c r="M7" s="173"/>
      <c r="N7" s="174"/>
      <c r="O7" s="174"/>
      <c r="P7" s="174"/>
    </row>
    <row r="8" spans="1:16" ht="22.5" customHeight="1" x14ac:dyDescent="0.25">
      <c r="A8" s="169"/>
      <c r="B8" s="169"/>
      <c r="C8" s="169"/>
      <c r="D8" s="169"/>
      <c r="E8" s="170"/>
      <c r="F8" s="170"/>
      <c r="G8" s="170"/>
      <c r="H8" s="170"/>
      <c r="I8" s="171"/>
      <c r="J8" s="172"/>
      <c r="K8" s="172"/>
      <c r="L8" s="172"/>
      <c r="M8" s="173"/>
      <c r="N8" s="174"/>
      <c r="O8" s="174"/>
      <c r="P8" s="174"/>
    </row>
    <row r="9" spans="1:16" ht="22.5" customHeight="1" x14ac:dyDescent="0.25">
      <c r="A9" s="169"/>
      <c r="B9" s="169"/>
      <c r="C9" s="169"/>
      <c r="D9" s="169"/>
      <c r="E9" s="170"/>
      <c r="F9" s="170"/>
      <c r="G9" s="170"/>
      <c r="H9" s="170"/>
      <c r="I9" s="171"/>
      <c r="J9" s="172"/>
      <c r="K9" s="172"/>
      <c r="L9" s="172"/>
      <c r="M9" s="173"/>
      <c r="N9" s="174"/>
      <c r="O9" s="174"/>
      <c r="P9" s="174"/>
    </row>
    <row r="10" spans="1:16" ht="22.5" customHeight="1" x14ac:dyDescent="0.25">
      <c r="A10" s="169"/>
      <c r="B10" s="169"/>
      <c r="C10" s="169"/>
      <c r="D10" s="169"/>
      <c r="E10" s="170"/>
      <c r="F10" s="170"/>
      <c r="G10" s="170"/>
      <c r="H10" s="170"/>
      <c r="I10" s="171"/>
      <c r="J10" s="172"/>
      <c r="K10" s="172"/>
      <c r="L10" s="172"/>
      <c r="M10" s="173"/>
      <c r="N10" s="174"/>
      <c r="O10" s="174"/>
      <c r="P10" s="174"/>
    </row>
    <row r="11" spans="1:16" ht="22.5" customHeight="1" x14ac:dyDescent="0.25">
      <c r="A11" s="169"/>
      <c r="B11" s="169"/>
      <c r="C11" s="169"/>
      <c r="D11" s="169"/>
      <c r="E11" s="170"/>
      <c r="F11" s="170"/>
      <c r="G11" s="170"/>
      <c r="H11" s="170"/>
      <c r="I11" s="171"/>
      <c r="J11" s="172"/>
      <c r="K11" s="172"/>
      <c r="L11" s="172"/>
      <c r="M11" s="173"/>
      <c r="N11" s="174"/>
      <c r="O11" s="174"/>
      <c r="P11" s="174"/>
    </row>
    <row r="12" spans="1:16" ht="22.5" customHeight="1" x14ac:dyDescent="0.25">
      <c r="A12" s="169"/>
      <c r="B12" s="169"/>
      <c r="C12" s="169"/>
      <c r="D12" s="169"/>
      <c r="E12" s="170"/>
      <c r="F12" s="170"/>
      <c r="G12" s="170"/>
      <c r="H12" s="170"/>
      <c r="I12" s="171"/>
      <c r="J12" s="172"/>
      <c r="K12" s="172"/>
      <c r="L12" s="172"/>
      <c r="M12" s="173"/>
      <c r="N12" s="174"/>
      <c r="O12" s="174"/>
      <c r="P12" s="174"/>
    </row>
    <row r="13" spans="1:16" ht="22.5" customHeight="1" x14ac:dyDescent="0.25">
      <c r="A13" s="169"/>
      <c r="B13" s="169"/>
      <c r="C13" s="169"/>
      <c r="D13" s="169"/>
      <c r="E13" s="170"/>
      <c r="F13" s="170"/>
      <c r="G13" s="170"/>
      <c r="H13" s="170"/>
      <c r="I13" s="171"/>
      <c r="J13" s="172"/>
      <c r="K13" s="172"/>
      <c r="L13" s="172"/>
      <c r="M13" s="173"/>
      <c r="N13" s="174"/>
      <c r="O13" s="174"/>
      <c r="P13" s="174"/>
    </row>
    <row r="14" spans="1:16" ht="22.5" customHeight="1" x14ac:dyDescent="0.25">
      <c r="A14" s="169"/>
      <c r="B14" s="169"/>
      <c r="C14" s="169"/>
      <c r="D14" s="169"/>
      <c r="E14" s="170"/>
      <c r="F14" s="170"/>
      <c r="G14" s="170"/>
      <c r="H14" s="170"/>
      <c r="I14" s="171"/>
      <c r="J14" s="172"/>
      <c r="K14" s="172"/>
      <c r="L14" s="172"/>
      <c r="M14" s="173"/>
      <c r="N14" s="174"/>
      <c r="O14" s="174"/>
      <c r="P14" s="174"/>
    </row>
    <row r="15" spans="1:16" ht="22.5" customHeight="1" x14ac:dyDescent="0.25">
      <c r="A15" s="169"/>
      <c r="B15" s="169"/>
      <c r="C15" s="169"/>
      <c r="D15" s="169"/>
      <c r="E15" s="170"/>
      <c r="F15" s="170"/>
      <c r="G15" s="170"/>
      <c r="H15" s="170"/>
      <c r="I15" s="171"/>
      <c r="J15" s="172"/>
      <c r="K15" s="172"/>
      <c r="L15" s="172"/>
      <c r="M15" s="173"/>
      <c r="N15" s="174"/>
      <c r="O15" s="174"/>
      <c r="P15" s="174"/>
    </row>
    <row r="17" spans="1:18" ht="27.75" customHeight="1" x14ac:dyDescent="0.25">
      <c r="A17" s="223" t="str">
        <f>Overview!B4&amp; " - Effective from "&amp;Overview!D4&amp;" - "&amp;Overview!E4&amp;" new Designated EHV line loss factors"</f>
        <v>VEPN _M - Effective from 1 April 2026 - Final new Designated EHV line loss factors</v>
      </c>
      <c r="B17" s="224"/>
      <c r="C17" s="224"/>
      <c r="D17" s="224"/>
      <c r="E17" s="224"/>
      <c r="F17" s="224"/>
      <c r="G17" s="224"/>
      <c r="H17" s="224"/>
      <c r="I17" s="224"/>
      <c r="J17" s="224"/>
      <c r="K17" s="224"/>
      <c r="L17" s="224"/>
      <c r="M17" s="224"/>
      <c r="N17" s="224"/>
      <c r="O17" s="224"/>
      <c r="P17" s="224"/>
      <c r="Q17" s="224"/>
      <c r="R17" s="225"/>
    </row>
    <row r="18" spans="1:18" ht="62.25" customHeight="1" x14ac:dyDescent="0.25">
      <c r="A18" s="72" t="s">
        <v>367</v>
      </c>
      <c r="B18" s="72" t="s">
        <v>269</v>
      </c>
      <c r="C18" s="72" t="s">
        <v>260</v>
      </c>
      <c r="D18" s="72" t="s">
        <v>261</v>
      </c>
      <c r="E18" s="72" t="s">
        <v>270</v>
      </c>
      <c r="F18" s="72" t="s">
        <v>260</v>
      </c>
      <c r="G18" s="72" t="s">
        <v>262</v>
      </c>
      <c r="H18" s="74" t="s">
        <v>29</v>
      </c>
      <c r="I18" s="175" t="s">
        <v>336</v>
      </c>
      <c r="J18" s="175" t="s">
        <v>335</v>
      </c>
      <c r="K18" s="175" t="s">
        <v>337</v>
      </c>
      <c r="L18" s="175" t="s">
        <v>338</v>
      </c>
      <c r="M18" s="175" t="s">
        <v>339</v>
      </c>
      <c r="N18" s="176" t="s">
        <v>340</v>
      </c>
      <c r="O18" s="176" t="s">
        <v>341</v>
      </c>
      <c r="P18" s="176" t="s">
        <v>342</v>
      </c>
      <c r="Q18" s="176" t="s">
        <v>343</v>
      </c>
      <c r="R18" s="176" t="s">
        <v>344</v>
      </c>
    </row>
    <row r="19" spans="1:18" ht="22.5" customHeight="1" x14ac:dyDescent="0.25">
      <c r="A19" s="169"/>
      <c r="B19" s="169"/>
      <c r="C19" s="169"/>
      <c r="D19" s="169"/>
      <c r="E19" s="170"/>
      <c r="F19" s="177"/>
      <c r="G19" s="177"/>
      <c r="H19" s="177"/>
      <c r="I19" s="178"/>
      <c r="J19" s="178"/>
      <c r="K19" s="179"/>
      <c r="L19" s="180"/>
      <c r="M19" s="180"/>
      <c r="N19" s="181"/>
      <c r="O19" s="181"/>
      <c r="P19" s="181"/>
      <c r="Q19" s="181"/>
      <c r="R19" s="181"/>
    </row>
    <row r="20" spans="1:18" ht="22.5" customHeight="1" x14ac:dyDescent="0.25">
      <c r="A20" s="169"/>
      <c r="B20" s="169"/>
      <c r="C20" s="169"/>
      <c r="D20" s="169"/>
      <c r="E20" s="170"/>
      <c r="F20" s="177"/>
      <c r="G20" s="177"/>
      <c r="H20" s="177"/>
      <c r="I20" s="178"/>
      <c r="J20" s="178"/>
      <c r="K20" s="179"/>
      <c r="L20" s="180"/>
      <c r="M20" s="180"/>
      <c r="N20" s="181"/>
      <c r="O20" s="181"/>
      <c r="P20" s="181"/>
      <c r="Q20" s="181"/>
      <c r="R20" s="181"/>
    </row>
    <row r="21" spans="1:18" ht="22.5" customHeight="1" x14ac:dyDescent="0.25">
      <c r="A21" s="169"/>
      <c r="B21" s="169"/>
      <c r="C21" s="169"/>
      <c r="D21" s="169"/>
      <c r="E21" s="170"/>
      <c r="F21" s="177"/>
      <c r="G21" s="177"/>
      <c r="H21" s="177"/>
      <c r="I21" s="178"/>
      <c r="J21" s="178"/>
      <c r="K21" s="179"/>
      <c r="L21" s="180"/>
      <c r="M21" s="180"/>
      <c r="N21" s="181"/>
      <c r="O21" s="181"/>
      <c r="P21" s="181"/>
      <c r="Q21" s="181"/>
      <c r="R21" s="181"/>
    </row>
    <row r="22" spans="1:18" ht="22.5" customHeight="1" x14ac:dyDescent="0.25">
      <c r="A22" s="169"/>
      <c r="B22" s="169"/>
      <c r="C22" s="169"/>
      <c r="D22" s="169"/>
      <c r="E22" s="170"/>
      <c r="F22" s="177"/>
      <c r="G22" s="177"/>
      <c r="H22" s="177"/>
      <c r="I22" s="178"/>
      <c r="J22" s="178"/>
      <c r="K22" s="179"/>
      <c r="L22" s="180"/>
      <c r="M22" s="180"/>
      <c r="N22" s="181"/>
      <c r="O22" s="181"/>
      <c r="P22" s="181"/>
      <c r="Q22" s="181"/>
      <c r="R22" s="181"/>
    </row>
    <row r="23" spans="1:18" ht="22.5" customHeight="1" x14ac:dyDescent="0.25">
      <c r="A23" s="169"/>
      <c r="B23" s="169"/>
      <c r="C23" s="169"/>
      <c r="D23" s="169"/>
      <c r="E23" s="170"/>
      <c r="F23" s="177"/>
      <c r="G23" s="177"/>
      <c r="H23" s="177"/>
      <c r="I23" s="178"/>
      <c r="J23" s="178"/>
      <c r="K23" s="179"/>
      <c r="L23" s="180"/>
      <c r="M23" s="180"/>
      <c r="N23" s="181"/>
      <c r="O23" s="181"/>
      <c r="P23" s="181"/>
      <c r="Q23" s="181"/>
      <c r="R23" s="181"/>
    </row>
    <row r="24" spans="1:18" ht="22.5" customHeight="1" x14ac:dyDescent="0.25">
      <c r="A24" s="169"/>
      <c r="B24" s="169"/>
      <c r="C24" s="169"/>
      <c r="D24" s="169"/>
      <c r="E24" s="170"/>
      <c r="F24" s="177"/>
      <c r="G24" s="177"/>
      <c r="H24" s="177"/>
      <c r="I24" s="178"/>
      <c r="J24" s="178"/>
      <c r="K24" s="179"/>
      <c r="L24" s="180"/>
      <c r="M24" s="180"/>
      <c r="N24" s="181"/>
      <c r="O24" s="181"/>
      <c r="P24" s="181"/>
      <c r="Q24" s="181"/>
      <c r="R24" s="181"/>
    </row>
    <row r="25" spans="1:18" ht="22.5" customHeight="1" x14ac:dyDescent="0.25">
      <c r="A25" s="169"/>
      <c r="B25" s="169"/>
      <c r="C25" s="169"/>
      <c r="D25" s="169"/>
      <c r="E25" s="170"/>
      <c r="F25" s="177"/>
      <c r="G25" s="177"/>
      <c r="H25" s="177"/>
      <c r="I25" s="178"/>
      <c r="J25" s="178"/>
      <c r="K25" s="179"/>
      <c r="L25" s="180"/>
      <c r="M25" s="180"/>
      <c r="N25" s="181"/>
      <c r="O25" s="181"/>
      <c r="P25" s="181"/>
      <c r="Q25" s="181"/>
      <c r="R25" s="181"/>
    </row>
    <row r="26" spans="1:18" ht="22.5" customHeight="1" x14ac:dyDescent="0.25">
      <c r="A26" s="169"/>
      <c r="B26" s="169"/>
      <c r="C26" s="169"/>
      <c r="D26" s="169"/>
      <c r="E26" s="170"/>
      <c r="F26" s="177"/>
      <c r="G26" s="177"/>
      <c r="H26" s="177"/>
      <c r="I26" s="178"/>
      <c r="J26" s="178"/>
      <c r="K26" s="179"/>
      <c r="L26" s="180"/>
      <c r="M26" s="180"/>
      <c r="N26" s="181"/>
      <c r="O26" s="181"/>
      <c r="P26" s="181"/>
      <c r="Q26" s="181"/>
      <c r="R26" s="181"/>
    </row>
    <row r="27" spans="1:18" ht="22.5" customHeight="1" x14ac:dyDescent="0.25">
      <c r="A27" s="169"/>
      <c r="B27" s="169"/>
      <c r="C27" s="169"/>
      <c r="D27" s="169"/>
      <c r="E27" s="170"/>
      <c r="F27" s="177"/>
      <c r="G27" s="177"/>
      <c r="H27" s="177"/>
      <c r="I27" s="178"/>
      <c r="J27" s="178"/>
      <c r="K27" s="179"/>
      <c r="L27" s="180"/>
      <c r="M27" s="180"/>
      <c r="N27" s="181"/>
      <c r="O27" s="181"/>
      <c r="P27" s="181"/>
      <c r="Q27" s="181"/>
      <c r="R27" s="181"/>
    </row>
    <row r="28" spans="1:18" ht="22.5" customHeight="1" x14ac:dyDescent="0.25">
      <c r="A28" s="169"/>
      <c r="B28" s="169"/>
      <c r="C28" s="169"/>
      <c r="D28" s="169"/>
      <c r="E28" s="170"/>
      <c r="F28" s="177"/>
      <c r="G28" s="177"/>
      <c r="H28" s="177"/>
      <c r="I28" s="178"/>
      <c r="J28" s="178"/>
      <c r="K28" s="179"/>
      <c r="L28" s="180"/>
      <c r="M28" s="180"/>
      <c r="N28" s="181"/>
      <c r="O28" s="181"/>
      <c r="P28" s="181"/>
      <c r="Q28" s="181"/>
      <c r="R28" s="181"/>
    </row>
  </sheetData>
  <mergeCells count="4">
    <mergeCell ref="C1:P1"/>
    <mergeCell ref="A2:P2"/>
    <mergeCell ref="A4:P4"/>
    <mergeCell ref="A17:R17"/>
  </mergeCells>
  <hyperlinks>
    <hyperlink ref="A1" location="Overview!A1" display="Back to Overview" xr:uid="{00000000-0004-0000-0800-000000000000}"/>
  </hyperlinks>
  <pageMargins left="0.39370078740157483" right="0.39370078740157483" top="0.9055118110236221" bottom="0.74803149606299213" header="0.51181102362204722" footer="0.70866141732283472"/>
  <pageSetup paperSize="9" scale="32" fitToHeight="0" orientation="portrait" r:id="rId1"/>
  <headerFooter scaleWithDoc="0">
    <oddHeader>&amp;L&amp;"Trebuchet MS,Bold"
Annex 6&amp;"Trebuchet MS,Regular" – Schedule of Charges for new or amended Designated EHV Properties</oddHeader>
    <firstHeader>&amp;L&amp;"Trebuchet MS,Bold"
Annex 6&amp;"Trebuchet MS,Regular" – Charges for new or amended Designated EHV Properties</firstHead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6B7AB1AAD111F458D33CDA235F1EB83" ma:contentTypeVersion="14" ma:contentTypeDescription="Create a new document." ma:contentTypeScope="" ma:versionID="6bbe2907c4d0f9232100452ed93e4923">
  <xsd:schema xmlns:xsd="http://www.w3.org/2001/XMLSchema" xmlns:xs="http://www.w3.org/2001/XMLSchema" xmlns:p="http://schemas.microsoft.com/office/2006/metadata/properties" xmlns:ns2="a8eea89f-efe8-4cca-afa3-de2064f014b3" xmlns:ns3="c3104b29-bcb7-4170-91f6-d77d54b0360b" targetNamespace="http://schemas.microsoft.com/office/2006/metadata/properties" ma:root="true" ma:fieldsID="b4c4d6d104e06439e9a3fab9af0fefbd" ns2:_="" ns3:_="">
    <xsd:import namespace="a8eea89f-efe8-4cca-afa3-de2064f014b3"/>
    <xsd:import namespace="c3104b29-bcb7-4170-91f6-d77d54b0360b"/>
    <xsd:element name="properties">
      <xsd:complexType>
        <xsd:sequence>
          <xsd:element name="documentManagement">
            <xsd:complexType>
              <xsd:all>
                <xsd:element ref="ns2:TaxKeywordTaxHTField" minOccurs="0"/>
                <xsd:element ref="ns2:TaxCatchAll" minOccurs="0"/>
                <xsd:element ref="ns3:MediaServiceMetadata" minOccurs="0"/>
                <xsd:element ref="ns3:MediaServiceFastMetadata" minOccurs="0"/>
                <xsd:element ref="ns3:MediaServiceSearchProperties" minOccurs="0"/>
                <xsd:element ref="ns3:MediaServiceObjectDetectorVersions" minOccurs="0"/>
                <xsd:element ref="ns3:Department"/>
                <xsd:element ref="ns3:lcf76f155ced4ddcb4097134ff3c332f" minOccurs="0"/>
                <xsd:element ref="ns3:MediaServiceDateTaken"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eea89f-efe8-4cca-afa3-de2064f014b3" elementFormDefault="qualified">
    <xsd:import namespace="http://schemas.microsoft.com/office/2006/documentManagement/types"/>
    <xsd:import namespace="http://schemas.microsoft.com/office/infopath/2007/PartnerControls"/>
    <xsd:element name="TaxKeywordTaxHTField" ma:index="9" nillable="true" ma:taxonomy="true" ma:internalName="TaxKeywordTaxHTField" ma:taxonomyFieldName="TaxKeyword" ma:displayName="Enterprise Keywords" ma:fieldId="{23f27201-bee3-471e-b2e7-b64fd8b7ca38}" ma:taxonomyMulti="true" ma:sspId="64a9ecb2-6d43-4ee1-957a-be29e34443a1" ma:termSetId="00000000-0000-0000-0000-000000000000" ma:anchorId="00000000-0000-0000-0000-000000000000" ma:open="true" ma:isKeyword="true">
      <xsd:complexType>
        <xsd:sequence>
          <xsd:element ref="pc:Terms" minOccurs="0" maxOccurs="1"/>
        </xsd:sequence>
      </xsd:complexType>
    </xsd:element>
    <xsd:element name="TaxCatchAll" ma:index="10" nillable="true" ma:displayName="Taxonomy Catch All Column" ma:hidden="true" ma:list="{0d2a8e67-f5b7-483d-9685-48827566f1b3}" ma:internalName="TaxCatchAll" ma:showField="CatchAllData" ma:web="a8eea89f-efe8-4cca-afa3-de2064f014b3">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3104b29-bcb7-4170-91f6-d77d54b0360b"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Department" ma:index="15" ma:displayName="Department" ma:default="&lt;insert&gt;" ma:format="Dropdown" ma:internalName="Department">
      <xsd:simpleType>
        <xsd:restriction base="dms:Text">
          <xsd:maxLength value="255"/>
        </xsd:restriction>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64a9ecb2-6d43-4ee1-957a-be29e34443a1" ma:termSetId="09814cd3-568e-fe90-9814-8d621ff8fb84" ma:anchorId="fba54fb3-c3e1-fe81-a776-ca4b69148c4d" ma:open="true" ma:isKeyword="false">
      <xsd:complexType>
        <xsd:sequence>
          <xsd:element ref="pc:Terms" minOccurs="0" maxOccurs="1"/>
        </xsd:sequence>
      </xsd:complex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GenerationTime" ma:index="20" nillable="true" ma:displayName="MediaServiceGenerationTime" ma:hidden="true" ma:internalName="MediaServiceGenerationTime" ma:readOnly="true">
      <xsd:simpleType>
        <xsd:restriction base="dms:Text"/>
      </xsd:simpleType>
    </xsd:element>
    <xsd:element name="MediaServiceEventHashCode" ma:index="21"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a8eea89f-efe8-4cca-afa3-de2064f014b3" xsi:nil="true"/>
    <TaxKeywordTaxHTField xmlns="a8eea89f-efe8-4cca-afa3-de2064f014b3">
      <Terms xmlns="http://schemas.microsoft.com/office/infopath/2007/PartnerControls"/>
    </TaxKeywordTaxHTField>
    <lcf76f155ced4ddcb4097134ff3c332f xmlns="c3104b29-bcb7-4170-91f6-d77d54b0360b">
      <Terms xmlns="http://schemas.microsoft.com/office/infopath/2007/PartnerControls"/>
    </lcf76f155ced4ddcb4097134ff3c332f>
    <Department xmlns="c3104b29-bcb7-4170-91f6-d77d54b0360b">&lt;insert&gt;</Department>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26D6AE8-06CF-475E-8823-E7D4A5040E0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eea89f-efe8-4cca-afa3-de2064f014b3"/>
    <ds:schemaRef ds:uri="c3104b29-bcb7-4170-91f6-d77d54b0360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DB46CC5-1FB2-4B3C-BEEF-F5B4E2826CC2}">
  <ds:schemaRefs>
    <ds:schemaRef ds:uri="http://schemas.microsoft.com/office/2006/metadata/properties"/>
    <ds:schemaRef ds:uri="http://schemas.microsoft.com/office/infopath/2007/PartnerControls"/>
    <ds:schemaRef ds:uri="a8eea89f-efe8-4cca-afa3-de2064f014b3"/>
    <ds:schemaRef ds:uri="c3104b29-bcb7-4170-91f6-d77d54b0360b"/>
  </ds:schemaRefs>
</ds:datastoreItem>
</file>

<file path=customXml/itemProps3.xml><?xml version="1.0" encoding="utf-8"?>
<ds:datastoreItem xmlns:ds="http://schemas.openxmlformats.org/officeDocument/2006/customXml" ds:itemID="{B8EA4165-6AFC-4F3A-BC6B-F3A9522DF27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14</vt:i4>
      </vt:variant>
    </vt:vector>
  </HeadingPairs>
  <TitlesOfParts>
    <vt:vector size="29" baseType="lpstr">
      <vt:lpstr>Overview</vt:lpstr>
      <vt:lpstr>Annex 1 LV, HV and UMS charges</vt:lpstr>
      <vt:lpstr>Annex 2 Designated EHV charges</vt:lpstr>
      <vt:lpstr>Annex 2a Import</vt:lpstr>
      <vt:lpstr>Annex 2b Export</vt:lpstr>
      <vt:lpstr>Annex 3 Preserved charges</vt:lpstr>
      <vt:lpstr>Annex 4 LDNO charges</vt:lpstr>
      <vt:lpstr>Annex 5 LLFs</vt:lpstr>
      <vt:lpstr>Annex 6 New or Amended EHV</vt:lpstr>
      <vt:lpstr>Annex 7 Pass-Through Costs</vt:lpstr>
      <vt:lpstr>Nodal prices</vt:lpstr>
      <vt:lpstr>SSC unit rate lookup</vt:lpstr>
      <vt:lpstr>Residual Charging Bands</vt:lpstr>
      <vt:lpstr>TNUoS Mapping</vt:lpstr>
      <vt:lpstr>Charge Calculator</vt:lpstr>
      <vt:lpstr>'Annex 1 LV, HV and UMS charges'!Print_Area</vt:lpstr>
      <vt:lpstr>'Annex 2 Designated EHV charges'!Print_Area</vt:lpstr>
      <vt:lpstr>'Annex 2a Import'!Print_Area</vt:lpstr>
      <vt:lpstr>'Annex 2b Export'!Print_Area</vt:lpstr>
      <vt:lpstr>'Annex 4 LDNO charges'!Print_Area</vt:lpstr>
      <vt:lpstr>'Annex 7 Pass-Through Costs'!Print_Area</vt:lpstr>
      <vt:lpstr>'Nodal prices'!Print_Area</vt:lpstr>
      <vt:lpstr>'Annex 2 Designated EHV charges'!Print_Titles</vt:lpstr>
      <vt:lpstr>'Annex 2a Import'!Print_Titles</vt:lpstr>
      <vt:lpstr>'Annex 2b Export'!Print_Titles</vt:lpstr>
      <vt:lpstr>'Annex 4 LDNO charges'!Print_Titles</vt:lpstr>
      <vt:lpstr>'Annex 7 Pass-Through Costs'!Print_Titles</vt:lpstr>
      <vt:lpstr>'Nodal prices'!Print_Titles</vt:lpstr>
      <vt:lpstr>'SSC unit rate lookup'!Print_Titles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UK Power Networks</dc:creator>
  <cp:lastModifiedBy>Katharine Topham</cp:lastModifiedBy>
  <cp:lastPrinted>2020-12-18T09:38:32Z</cp:lastPrinted>
  <dcterms:created xsi:type="dcterms:W3CDTF">2009-11-12T11:38:00Z</dcterms:created>
  <dcterms:modified xsi:type="dcterms:W3CDTF">2025-10-16T11:13:39Z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LPManualFileClassification">
    <vt:lpwstr>{0F742C78-7CA1-4A83-96D0-F7EDA8C31D24}</vt:lpwstr>
  </property>
  <property fmtid="{D5CDD505-2E9C-101B-9397-08002B2CF9AE}" pid="3" name="DLPManualFileClassificationLastModifiedBy">
    <vt:lpwstr>AD03\kara.burke</vt:lpwstr>
  </property>
  <property fmtid="{D5CDD505-2E9C-101B-9397-08002B2CF9AE}" pid="4" name="DLPManualFileClassificationLastModificationDate">
    <vt:lpwstr>1541670830</vt:lpwstr>
  </property>
  <property fmtid="{D5CDD505-2E9C-101B-9397-08002B2CF9AE}" pid="5" name="DLPManualFileClassificationVersion">
    <vt:lpwstr>11.0.400.15</vt:lpwstr>
  </property>
  <property fmtid="{D5CDD505-2E9C-101B-9397-08002B2CF9AE}" pid="6" name="ContentTypeId">
    <vt:lpwstr>0x01010086B7AB1AAD111F458D33CDA235F1EB83</vt:lpwstr>
  </property>
  <property fmtid="{D5CDD505-2E9C-101B-9397-08002B2CF9AE}" pid="7" name="TaxKeyword">
    <vt:lpwstr/>
  </property>
  <property fmtid="{D5CDD505-2E9C-101B-9397-08002B2CF9AE}" pid="8" name="MediaServiceImageTags">
    <vt:lpwstr/>
  </property>
</Properties>
</file>